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 Walter\Desktop\AStA\"/>
    </mc:Choice>
  </mc:AlternateContent>
  <xr:revisionPtr revIDLastSave="0" documentId="13_ncr:1_{2ECF0209-EEA4-43D9-8B37-CEAF28A291D0}" xr6:coauthVersionLast="47" xr6:coauthVersionMax="47" xr10:uidLastSave="{00000000-0000-0000-0000-000000000000}"/>
  <bookViews>
    <workbookView xWindow="-120" yWindow="-120" windowWidth="20730" windowHeight="11160" activeTab="1" xr2:uid="{6DDCDF36-6967-4E1B-9928-F689ABEB5F6F}"/>
  </bookViews>
  <sheets>
    <sheet name="Szenarien" sheetId="2" r:id="rId1"/>
    <sheet name="Investitionen" sheetId="3" r:id="rId2"/>
  </sheets>
  <definedNames>
    <definedName name="DefA23">Szenarien!$J$4</definedName>
    <definedName name="DefA24">Szenarien!$J$5</definedName>
    <definedName name="DefA25">Szenarien!$J$6</definedName>
    <definedName name="Infaltionsrate__prognose">Szenarien!$F$6</definedName>
    <definedName name="Personalkostesteigerung">Szenarien!$F$7</definedName>
    <definedName name="RunA23">Szenarien!$H$4</definedName>
    <definedName name="RunA24">Szenarien!$H$5</definedName>
    <definedName name="RunA25">Szenarien!$H$6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9" i="2" l="1"/>
  <c r="F30" i="2"/>
  <c r="E69" i="2"/>
  <c r="C8" i="2"/>
  <c r="D74" i="2"/>
  <c r="D40" i="2"/>
  <c r="D31" i="2"/>
  <c r="D27" i="2"/>
  <c r="D30" i="2" s="1"/>
  <c r="D26" i="2"/>
  <c r="D39" i="2" s="1"/>
  <c r="D19" i="2"/>
  <c r="D32" i="2" s="1"/>
  <c r="D45" i="2" s="1"/>
  <c r="D58" i="2" s="1"/>
  <c r="D71" i="2" s="1"/>
  <c r="D17" i="2"/>
  <c r="E66" i="2"/>
  <c r="G66" i="2"/>
  <c r="H66" i="2"/>
  <c r="H71" i="2"/>
  <c r="C17" i="2"/>
  <c r="C19" i="2"/>
  <c r="C22" i="2" s="1"/>
  <c r="C23" i="2" s="1"/>
  <c r="C25" i="2" s="1"/>
  <c r="C26" i="2"/>
  <c r="C39" i="2" s="1"/>
  <c r="C52" i="2" s="1"/>
  <c r="C65" i="2" s="1"/>
  <c r="C27" i="2"/>
  <c r="C31" i="2"/>
  <c r="C44" i="2" s="1"/>
  <c r="C40" i="2"/>
  <c r="E17" i="2"/>
  <c r="F17" i="2"/>
  <c r="G17" i="2"/>
  <c r="H17" i="2"/>
  <c r="I17" i="2"/>
  <c r="H53" i="2"/>
  <c r="H40" i="2"/>
  <c r="H31" i="2"/>
  <c r="H27" i="2"/>
  <c r="H26" i="2"/>
  <c r="H39" i="2" s="1"/>
  <c r="H52" i="2" s="1"/>
  <c r="H56" i="2" s="1"/>
  <c r="H19" i="2"/>
  <c r="H32" i="2" s="1"/>
  <c r="H45" i="2" s="1"/>
  <c r="H58" i="2" s="1"/>
  <c r="G53" i="2"/>
  <c r="G40" i="2"/>
  <c r="G31" i="2"/>
  <c r="G44" i="2" s="1"/>
  <c r="G27" i="2"/>
  <c r="G26" i="2"/>
  <c r="G19" i="2"/>
  <c r="G32" i="2" s="1"/>
  <c r="G45" i="2" s="1"/>
  <c r="G58" i="2" s="1"/>
  <c r="G71" i="2" s="1"/>
  <c r="F66" i="2"/>
  <c r="F53" i="2"/>
  <c r="F40" i="2"/>
  <c r="F31" i="2"/>
  <c r="F27" i="2"/>
  <c r="F26" i="2"/>
  <c r="F19" i="2"/>
  <c r="F22" i="2" s="1"/>
  <c r="E53" i="2"/>
  <c r="E40" i="2"/>
  <c r="E31" i="2"/>
  <c r="E27" i="2"/>
  <c r="E26" i="2"/>
  <c r="E39" i="2" s="1"/>
  <c r="E52" i="2" s="1"/>
  <c r="E65" i="2" s="1"/>
  <c r="E19" i="2"/>
  <c r="E32" i="2" s="1"/>
  <c r="E45" i="2" s="1"/>
  <c r="E58" i="2" s="1"/>
  <c r="E71" i="2" s="1"/>
  <c r="D35" i="2" l="1"/>
  <c r="D36" i="2" s="1"/>
  <c r="D43" i="2"/>
  <c r="D52" i="2"/>
  <c r="D22" i="2"/>
  <c r="D23" i="2" s="1"/>
  <c r="D44" i="2"/>
  <c r="H69" i="2"/>
  <c r="H65" i="2"/>
  <c r="E56" i="2"/>
  <c r="C56" i="2"/>
  <c r="C30" i="2"/>
  <c r="C32" i="2"/>
  <c r="C57" i="2"/>
  <c r="C70" i="2" s="1"/>
  <c r="C24" i="2"/>
  <c r="C43" i="2"/>
  <c r="H30" i="2"/>
  <c r="F23" i="2"/>
  <c r="F25" i="2" s="1"/>
  <c r="E30" i="2"/>
  <c r="H43" i="2"/>
  <c r="E35" i="2"/>
  <c r="G30" i="2"/>
  <c r="H35" i="2"/>
  <c r="H22" i="2"/>
  <c r="H23" i="2" s="1"/>
  <c r="H44" i="2"/>
  <c r="G48" i="2"/>
  <c r="G57" i="2"/>
  <c r="G35" i="2"/>
  <c r="G39" i="2"/>
  <c r="G22" i="2"/>
  <c r="G23" i="2" s="1"/>
  <c r="F32" i="2"/>
  <c r="F45" i="2" s="1"/>
  <c r="F58" i="2" s="1"/>
  <c r="F71" i="2" s="1"/>
  <c r="F44" i="2"/>
  <c r="F39" i="2"/>
  <c r="E43" i="2"/>
  <c r="E22" i="2"/>
  <c r="E23" i="2" s="1"/>
  <c r="E44" i="2"/>
  <c r="D25" i="2" l="1"/>
  <c r="D38" i="2" s="1"/>
  <c r="D24" i="2"/>
  <c r="D37" i="2" s="1"/>
  <c r="D49" i="2"/>
  <c r="D57" i="2"/>
  <c r="D48" i="2"/>
  <c r="D56" i="2"/>
  <c r="D65" i="2"/>
  <c r="D69" i="2" s="1"/>
  <c r="D75" i="2" s="1"/>
  <c r="G61" i="2"/>
  <c r="G70" i="2"/>
  <c r="G74" i="2" s="1"/>
  <c r="E36" i="2"/>
  <c r="C35" i="2"/>
  <c r="C36" i="2" s="1"/>
  <c r="C38" i="2" s="1"/>
  <c r="C45" i="2"/>
  <c r="G36" i="2"/>
  <c r="H36" i="2"/>
  <c r="F35" i="2"/>
  <c r="F36" i="2" s="1"/>
  <c r="F38" i="2" s="1"/>
  <c r="F24" i="2"/>
  <c r="H48" i="2"/>
  <c r="H49" i="2" s="1"/>
  <c r="H57" i="2"/>
  <c r="H24" i="2"/>
  <c r="H37" i="2" s="1"/>
  <c r="H25" i="2"/>
  <c r="G24" i="2"/>
  <c r="G25" i="2"/>
  <c r="G52" i="2"/>
  <c r="G43" i="2"/>
  <c r="G49" i="2" s="1"/>
  <c r="F57" i="2"/>
  <c r="F48" i="2"/>
  <c r="F43" i="2"/>
  <c r="F52" i="2"/>
  <c r="E24" i="2"/>
  <c r="E37" i="2" s="1"/>
  <c r="E25" i="2"/>
  <c r="E38" i="2" s="1"/>
  <c r="E48" i="2"/>
  <c r="E49" i="2" s="1"/>
  <c r="E57" i="2"/>
  <c r="D50" i="2" l="1"/>
  <c r="D70" i="2"/>
  <c r="D61" i="2"/>
  <c r="D62" i="2"/>
  <c r="D51" i="2"/>
  <c r="E61" i="2"/>
  <c r="E62" i="2" s="1"/>
  <c r="E70" i="2"/>
  <c r="E74" i="2" s="1"/>
  <c r="E75" i="2" s="1"/>
  <c r="G75" i="2"/>
  <c r="G56" i="2"/>
  <c r="G62" i="2" s="1"/>
  <c r="G65" i="2"/>
  <c r="G69" i="2" s="1"/>
  <c r="F56" i="2"/>
  <c r="F62" i="2" s="1"/>
  <c r="F65" i="2"/>
  <c r="F69" i="2" s="1"/>
  <c r="F75" i="2" s="1"/>
  <c r="H61" i="2"/>
  <c r="H62" i="2" s="1"/>
  <c r="H70" i="2"/>
  <c r="H74" i="2" s="1"/>
  <c r="F61" i="2"/>
  <c r="F70" i="2"/>
  <c r="F74" i="2" s="1"/>
  <c r="C37" i="2"/>
  <c r="G37" i="2"/>
  <c r="G50" i="2" s="1"/>
  <c r="C58" i="2"/>
  <c r="C48" i="2"/>
  <c r="C49" i="2" s="1"/>
  <c r="C51" i="2" s="1"/>
  <c r="F37" i="2"/>
  <c r="H38" i="2"/>
  <c r="H51" i="2" s="1"/>
  <c r="H64" i="2" s="1"/>
  <c r="G38" i="2"/>
  <c r="G51" i="2" s="1"/>
  <c r="F49" i="2"/>
  <c r="F51" i="2" s="1"/>
  <c r="H50" i="2"/>
  <c r="E51" i="2"/>
  <c r="E64" i="2" s="1"/>
  <c r="E50" i="2"/>
  <c r="E63" i="2" s="1"/>
  <c r="E76" i="2" s="1"/>
  <c r="H63" i="2" l="1"/>
  <c r="G64" i="2"/>
  <c r="G77" i="2" s="1"/>
  <c r="H75" i="2"/>
  <c r="H77" i="2" s="1"/>
  <c r="E77" i="2"/>
  <c r="D64" i="2"/>
  <c r="D77" i="2" s="1"/>
  <c r="D63" i="2"/>
  <c r="D76" i="2" s="1"/>
  <c r="C61" i="2"/>
  <c r="C62" i="2" s="1"/>
  <c r="C64" i="2" s="1"/>
  <c r="C71" i="2"/>
  <c r="C74" i="2" s="1"/>
  <c r="C75" i="2" s="1"/>
  <c r="G63" i="2"/>
  <c r="G76" i="2" s="1"/>
  <c r="C50" i="2"/>
  <c r="F64" i="2"/>
  <c r="F77" i="2" s="1"/>
  <c r="F50" i="2"/>
  <c r="F63" i="2" s="1"/>
  <c r="F76" i="2" s="1"/>
  <c r="I53" i="2"/>
  <c r="I40" i="2"/>
  <c r="I27" i="2"/>
  <c r="I19" i="2"/>
  <c r="I22" i="2" s="1"/>
  <c r="I23" i="2" s="1"/>
  <c r="I24" i="2" s="1"/>
  <c r="I26" i="2"/>
  <c r="I31" i="2"/>
  <c r="I44" i="2" s="1"/>
  <c r="E34" i="3"/>
  <c r="E33" i="3"/>
  <c r="E32" i="3"/>
  <c r="E30" i="3"/>
  <c r="E29" i="3"/>
  <c r="E28" i="3"/>
  <c r="E23" i="3"/>
  <c r="E22" i="3"/>
  <c r="E21" i="3"/>
  <c r="E20" i="3"/>
  <c r="E19" i="3"/>
  <c r="E18" i="3"/>
  <c r="E17" i="3"/>
  <c r="E16" i="3"/>
  <c r="H76" i="2" l="1"/>
  <c r="C77" i="2"/>
  <c r="C63" i="2"/>
  <c r="C76" i="2" s="1"/>
  <c r="I32" i="2"/>
  <c r="I45" i="2" s="1"/>
  <c r="I58" i="2" s="1"/>
  <c r="I71" i="2" s="1"/>
  <c r="I30" i="2"/>
  <c r="I25" i="2"/>
  <c r="I57" i="2"/>
  <c r="I70" i="2" s="1"/>
  <c r="I39" i="2"/>
  <c r="I43" i="2" s="1"/>
  <c r="E24" i="3"/>
  <c r="E35" i="3"/>
  <c r="E10" i="3"/>
  <c r="D10" i="3"/>
  <c r="C10" i="3"/>
  <c r="I74" i="2" l="1"/>
  <c r="I48" i="2"/>
  <c r="I49" i="2" s="1"/>
  <c r="I35" i="2"/>
  <c r="I36" i="2" s="1"/>
  <c r="I37" i="2" s="1"/>
  <c r="I61" i="2"/>
  <c r="I52" i="2"/>
  <c r="I65" i="2" s="1"/>
  <c r="I69" i="2" s="1"/>
  <c r="I75" i="2" s="1"/>
  <c r="I38" i="2" l="1"/>
  <c r="I51" i="2" s="1"/>
  <c r="I56" i="2"/>
  <c r="I62" i="2" s="1"/>
  <c r="I50" i="2"/>
  <c r="I64" i="2" l="1"/>
  <c r="I77" i="2" s="1"/>
  <c r="I63" i="2"/>
  <c r="I76" i="2" s="1"/>
</calcChain>
</file>

<file path=xl/sharedStrings.xml><?xml version="1.0" encoding="utf-8"?>
<sst xmlns="http://schemas.openxmlformats.org/spreadsheetml/2006/main" count="134" uniqueCount="91">
  <si>
    <t xml:space="preserve">Studierendenzahlen </t>
  </si>
  <si>
    <t xml:space="preserve">Einnahmen Semesterbeitrag </t>
  </si>
  <si>
    <t>Szenarien</t>
  </si>
  <si>
    <t>Beschreibung</t>
  </si>
  <si>
    <t>Studierendendefizit</t>
  </si>
  <si>
    <t>Investitionen</t>
  </si>
  <si>
    <t>Geplanter Abbau über 3-4 Jahre</t>
  </si>
  <si>
    <t>Allgemeine Ausgaben</t>
  </si>
  <si>
    <t>Personal</t>
  </si>
  <si>
    <t>Externe Förderungen</t>
  </si>
  <si>
    <t>Summe der Ausgaben</t>
  </si>
  <si>
    <t>geplanter Rücklagenabbau</t>
  </si>
  <si>
    <t xml:space="preserve">Überschüssige Rücklagen </t>
  </si>
  <si>
    <t>Personalkostesteigerung</t>
  </si>
  <si>
    <t>Überschüssige Rücklagen (noch abzubauen)</t>
  </si>
  <si>
    <t>Rücklagen (stand 01.01.2022)</t>
  </si>
  <si>
    <t>Infaltionsrate 2025 (prognose)</t>
  </si>
  <si>
    <t>Infaltionsrate 2023 (prognose)</t>
  </si>
  <si>
    <t>Infaltionsrate 2024 (prognose)</t>
  </si>
  <si>
    <t>Endbestand der Rücklagen</t>
  </si>
  <si>
    <t>Studierendenzahlen</t>
  </si>
  <si>
    <t>Bestand Rücklagen insgesamt</t>
  </si>
  <si>
    <t>Untergruppe / Jahr</t>
  </si>
  <si>
    <t>Neuanschaffung IT für AStA-Büros</t>
  </si>
  <si>
    <t>Investitionen in Server</t>
  </si>
  <si>
    <t>Sonstige GWG</t>
  </si>
  <si>
    <t>Lastenleihradsystem &amp; Fahrradreperaturstation</t>
  </si>
  <si>
    <t>Studierendenhaus</t>
  </si>
  <si>
    <t>Gesamt</t>
  </si>
  <si>
    <t>IT Investitionen für das Büro</t>
  </si>
  <si>
    <t xml:space="preserve">anzahl </t>
  </si>
  <si>
    <t>Summe</t>
  </si>
  <si>
    <t>Model</t>
  </si>
  <si>
    <t>Neue Rechner</t>
  </si>
  <si>
    <t>Intel NUC11PHKi7CAA</t>
  </si>
  <si>
    <t>Zubehör (Tastaturen &amp; Mäuse)</t>
  </si>
  <si>
    <t>Maus und Keyborads</t>
  </si>
  <si>
    <t>PERIDUO-505</t>
  </si>
  <si>
    <t>Kabelsatz</t>
  </si>
  <si>
    <t>Mikrofone</t>
  </si>
  <si>
    <t>Rode NT 1A</t>
  </si>
  <si>
    <t>Scarlett 2i2</t>
  </si>
  <si>
    <t>Diensthandys</t>
  </si>
  <si>
    <t>Headsets</t>
  </si>
  <si>
    <t>Sennheißer PC 7</t>
  </si>
  <si>
    <t>Beamer</t>
  </si>
  <si>
    <t>Sonstige Geringwertige Wirschaftsgüter</t>
  </si>
  <si>
    <t>Anzahl</t>
  </si>
  <si>
    <t>einzelpreis</t>
  </si>
  <si>
    <t>Hebel Schneidemaschiene</t>
  </si>
  <si>
    <t>Arbeitszeiterfassungssystem</t>
  </si>
  <si>
    <t>TM 616</t>
  </si>
  <si>
    <t>Kaffeemaschiene</t>
  </si>
  <si>
    <t>Möbel</t>
  </si>
  <si>
    <t xml:space="preserve">Sichtschutz </t>
  </si>
  <si>
    <t>Plisees</t>
  </si>
  <si>
    <t>Mittelfristige Investitionsplanung</t>
  </si>
  <si>
    <t>Konkretisierte Investitionen 2022</t>
  </si>
  <si>
    <t>Moderationskoffer</t>
  </si>
  <si>
    <t>Audiointerface</t>
  </si>
  <si>
    <t>Anteil Semesterbeitrag WiSe 21/22</t>
  </si>
  <si>
    <t>Anteil Semesterbeitrag SoSe 22</t>
  </si>
  <si>
    <t>Anteil Semesterbeitrag WiSe 22/23</t>
  </si>
  <si>
    <t>Anteil Semesterbeitrag SoSe 23</t>
  </si>
  <si>
    <t>Anteil Semesterbeitrag WiSe 23/24</t>
  </si>
  <si>
    <t>Anteil Semesterbeitrag SoSe 24</t>
  </si>
  <si>
    <t>Anteil Semesterbeitrag WiSe 24/25</t>
  </si>
  <si>
    <t>Anteil Semesterbeitrag SoSe 25</t>
  </si>
  <si>
    <t>Anteil Semesterbeitrag WiSe 25/26</t>
  </si>
  <si>
    <t>Parameter der Szenarien</t>
  </si>
  <si>
    <t>Run auf Hoschulen</t>
  </si>
  <si>
    <t>Anstieg 2023</t>
  </si>
  <si>
    <t>Anstieg 2024</t>
  </si>
  <si>
    <t>Anstieg 2025</t>
  </si>
  <si>
    <t>Abstieg 2023</t>
  </si>
  <si>
    <t>Abstieg 2024</t>
  </si>
  <si>
    <t>Abstieg 2025</t>
  </si>
  <si>
    <t>B1</t>
  </si>
  <si>
    <t>Anteil Semesterbeitrag WiSe 24/26</t>
  </si>
  <si>
    <t>Anteil Semesterbeitrag SoSe 26</t>
  </si>
  <si>
    <t>Anteil Semesterbeitrag WiSe 25/27</t>
  </si>
  <si>
    <t>A2</t>
  </si>
  <si>
    <t>A1</t>
  </si>
  <si>
    <t>Ungefaähr angestrebter Stand der Rücklagen in 5 Jahren</t>
  </si>
  <si>
    <t>A1 Standard</t>
  </si>
  <si>
    <t>A 2 Standard mit senkung auf 8€</t>
  </si>
  <si>
    <t>B 1 Run auf Hoschschulen</t>
  </si>
  <si>
    <t>B 2 Studierendendefizit</t>
  </si>
  <si>
    <t>C 1 Erste Ausgaben Studierendenhaus in 2023</t>
  </si>
  <si>
    <t>C 2 Erste Ausgaben Studierendenhaus in 2024</t>
  </si>
  <si>
    <t>C 3 Erste Ausgaben Studierendenhaus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</si>
</sst>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1C1B1B"/>
      <name val="Var(--heading-font-family)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2" applyFont="1"/>
    <xf numFmtId="44" fontId="0" fillId="0" borderId="0" xfId="0" applyNumberFormat="1"/>
    <xf numFmtId="164" fontId="0" fillId="0" borderId="0" xfId="3" applyNumberFormat="1" applyFont="1"/>
    <xf numFmtId="165" fontId="0" fillId="0" borderId="0" xfId="1" applyNumberFormat="1" applyFont="1"/>
    <xf numFmtId="0" fontId="2" fillId="2" borderId="4" xfId="0" applyFont="1" applyFill="1" applyBorder="1" applyAlignment="1">
      <alignment horizontal="center"/>
    </xf>
    <xf numFmtId="0" fontId="0" fillId="2" borderId="4" xfId="0" applyFill="1" applyBorder="1"/>
    <xf numFmtId="0" fontId="0" fillId="0" borderId="4" xfId="0" applyBorder="1"/>
    <xf numFmtId="0" fontId="2" fillId="2" borderId="4" xfId="0" applyFont="1" applyFill="1" applyBorder="1"/>
    <xf numFmtId="44" fontId="2" fillId="2" borderId="4" xfId="0" applyNumberFormat="1" applyFont="1" applyFill="1" applyBorder="1" applyAlignment="1">
      <alignment horizontal="center"/>
    </xf>
    <xf numFmtId="44" fontId="0" fillId="3" borderId="4" xfId="2" applyFont="1" applyFill="1" applyBorder="1" applyAlignment="1">
      <alignment horizontal="center"/>
    </xf>
    <xf numFmtId="44" fontId="0" fillId="0" borderId="4" xfId="2" applyFont="1" applyBorder="1"/>
    <xf numFmtId="0" fontId="5" fillId="0" borderId="4" xfId="0" applyFont="1" applyBorder="1" applyAlignment="1">
      <alignment horizontal="left" vertical="center" wrapText="1"/>
    </xf>
    <xf numFmtId="9" fontId="0" fillId="0" borderId="0" xfId="3" applyFo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4" fontId="0" fillId="0" borderId="5" xfId="2" applyFont="1" applyBorder="1"/>
    <xf numFmtId="44" fontId="0" fillId="0" borderId="4" xfId="0" applyNumberFormat="1" applyBorder="1"/>
    <xf numFmtId="0" fontId="0" fillId="0" borderId="5" xfId="0" applyBorder="1"/>
    <xf numFmtId="44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4" fontId="0" fillId="0" borderId="0" xfId="2" applyFont="1" applyBorder="1"/>
    <xf numFmtId="0" fontId="0" fillId="0" borderId="0" xfId="0" applyBorder="1" applyAlignment="1"/>
    <xf numFmtId="0" fontId="0" fillId="0" borderId="0" xfId="0" applyAlignment="1">
      <alignment horizontal="center" vertical="center" textRotation="255" wrapText="1"/>
    </xf>
    <xf numFmtId="0" fontId="0" fillId="0" borderId="0" xfId="0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7">
    <dxf>
      <numFmt numFmtId="34" formatCode="_-* #,##0.00\ &quot;€&quot;_-;\-* #,##0.00\ &quot;€&quot;_-;_-* &quot;-&quot;??\ &quot;€&quot;_-;_-@_-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4" formatCode="_-* #,##0.00\ &quot;€&quot;_-;\-* #,##0.00\ &quot;€&quot;_-;_-* &quot;-&quot;??\ &quot;€&quot;_-;_-@_-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4" formatCode="_-* #,##0.00\ &quot;€&quot;_-;\-* #,##0.00\ &quot;€&quot;_-;_-* &quot;-&quot;??\ &quot;€&quot;_-;_-@_-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4" formatCode="_-* #,##0.00\ &quot;€&quot;_-;\-* #,##0.00\ &quot;€&quot;_-;_-* &quot;-&quot;??\ &quot;€&quot;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68D630-32B5-4A3E-956C-818D403091FC}" name="Tabelle2" displayName="Tabelle2" ref="B12:I77" totalsRowShown="0" headerRowDxfId="6">
  <autoFilter ref="B12:I77" xr:uid="{C968D630-32B5-4A3E-956C-818D403091FC}"/>
  <tableColumns count="8">
    <tableColumn id="1" xr3:uid="{17973EC8-9A1B-40F0-AA83-F35A3C70E169}" name="Beschreibung"/>
    <tableColumn id="3" xr3:uid="{67689A34-0BD7-451A-A611-BFE3D3CF7DE2}" name="A1 Standard" dataDxfId="5"/>
    <tableColumn id="2" xr3:uid="{1717282B-998A-4856-B8DD-8AC2A2DF029E}" name="A 2 Standard mit senkung auf 8€" dataDxfId="4"/>
    <tableColumn id="9" xr3:uid="{8EE15D1A-DAE3-44FE-80C7-0FBBE7C5A1E3}" name="B 1 Run auf Hoschschulen" dataDxfId="3"/>
    <tableColumn id="10" xr3:uid="{5B5F8AF1-D22A-450B-ADBD-62B6F0887900}" name="B 2 Studierendendefizit" dataDxfId="2"/>
    <tableColumn id="11" xr3:uid="{3F5F0302-C0C7-4FC3-A9D0-EF28CC81B28B}" name="C 1 Erste Ausgaben Studierendenhaus in 2023" dataDxfId="1"/>
    <tableColumn id="12" xr3:uid="{77F00C2B-B23A-4B39-A37A-9007B86942C7}" name="C 2 Erste Ausgaben Studierendenhaus in 2024" dataDxfId="0"/>
    <tableColumn id="8" xr3:uid="{FDDD55C2-ACED-4F5D-8CCC-503B0F15D3A4}" name="C 3 Erste Ausgaben Studierendenhaus in 2025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56912-3B02-4C1B-8C51-CE82C819F607}">
  <dimension ref="A2:N78"/>
  <sheetViews>
    <sheetView zoomScale="80" zoomScaleNormal="80" workbookViewId="0">
      <pane xSplit="1" topLeftCell="I1" activePane="topRight" state="frozen"/>
      <selection pane="topRight" activeCell="K11" sqref="K11"/>
    </sheetView>
  </sheetViews>
  <sheetFormatPr baseColWidth="10" defaultRowHeight="15"/>
  <cols>
    <col min="2" max="2" width="51.140625" bestFit="1" customWidth="1"/>
    <col min="3" max="3" width="27" customWidth="1"/>
    <col min="4" max="4" width="25.5703125" bestFit="1" customWidth="1"/>
    <col min="5" max="5" width="23" customWidth="1"/>
    <col min="6" max="7" width="44.42578125" bestFit="1" customWidth="1"/>
    <col min="8" max="8" width="39.85546875" customWidth="1"/>
    <col min="9" max="9" width="62.28515625" bestFit="1" customWidth="1"/>
    <col min="10" max="10" width="63" bestFit="1" customWidth="1"/>
    <col min="11" max="11" width="61.5703125" bestFit="1" customWidth="1"/>
    <col min="12" max="13" width="63" bestFit="1" customWidth="1"/>
    <col min="14" max="14" width="61.5703125" bestFit="1" customWidth="1"/>
  </cols>
  <sheetData>
    <row r="2" spans="1:14">
      <c r="D2" t="s">
        <v>69</v>
      </c>
      <c r="G2" t="s">
        <v>70</v>
      </c>
      <c r="I2" t="s">
        <v>4</v>
      </c>
    </row>
    <row r="3" spans="1:14">
      <c r="F3" s="4"/>
    </row>
    <row r="4" spans="1:14">
      <c r="E4" t="s">
        <v>17</v>
      </c>
      <c r="F4" s="4">
        <v>1.7000000000000001E-2</v>
      </c>
      <c r="G4" t="s">
        <v>71</v>
      </c>
      <c r="H4" s="14">
        <v>0.08</v>
      </c>
      <c r="I4" t="s">
        <v>74</v>
      </c>
      <c r="J4" s="14">
        <v>-0.08</v>
      </c>
    </row>
    <row r="5" spans="1:14">
      <c r="E5" t="s">
        <v>18</v>
      </c>
      <c r="F5" s="4">
        <v>1.7999999999999999E-2</v>
      </c>
      <c r="G5" t="s">
        <v>72</v>
      </c>
      <c r="H5" s="14">
        <v>0.06</v>
      </c>
      <c r="I5" t="s">
        <v>75</v>
      </c>
      <c r="J5" s="14">
        <v>-0.06</v>
      </c>
    </row>
    <row r="6" spans="1:14">
      <c r="B6" t="s">
        <v>6</v>
      </c>
      <c r="C6" s="2">
        <v>376100</v>
      </c>
      <c r="E6" t="s">
        <v>16</v>
      </c>
      <c r="F6" s="4">
        <v>1.9E-2</v>
      </c>
      <c r="G6" t="s">
        <v>73</v>
      </c>
      <c r="H6" s="14">
        <v>0.02</v>
      </c>
      <c r="I6" t="s">
        <v>76</v>
      </c>
      <c r="J6" s="14">
        <v>-0.04</v>
      </c>
    </row>
    <row r="7" spans="1:14">
      <c r="B7" t="s">
        <v>15</v>
      </c>
      <c r="C7" s="2">
        <v>526052.93000000005</v>
      </c>
      <c r="E7" t="s">
        <v>13</v>
      </c>
      <c r="F7" s="4">
        <v>0.02</v>
      </c>
    </row>
    <row r="8" spans="1:14">
      <c r="B8" t="s">
        <v>83</v>
      </c>
      <c r="C8" s="3">
        <f>C7-C6</f>
        <v>149952.93000000005</v>
      </c>
    </row>
    <row r="11" spans="1:14">
      <c r="B11" t="s">
        <v>2</v>
      </c>
      <c r="C11" t="s">
        <v>82</v>
      </c>
      <c r="D11" t="s">
        <v>81</v>
      </c>
      <c r="E11" t="s">
        <v>77</v>
      </c>
      <c r="L11">
        <v>7.5</v>
      </c>
      <c r="M11">
        <v>8</v>
      </c>
      <c r="N11">
        <v>7.5</v>
      </c>
    </row>
    <row r="12" spans="1:14" s="1" customFormat="1" ht="44.25" customHeight="1">
      <c r="B12" s="1" t="s">
        <v>3</v>
      </c>
      <c r="C12" s="1" t="s">
        <v>84</v>
      </c>
      <c r="D12" s="1" t="s">
        <v>85</v>
      </c>
      <c r="E12" s="1" t="s">
        <v>86</v>
      </c>
      <c r="F12" s="1" t="s">
        <v>87</v>
      </c>
      <c r="G12" s="1" t="s">
        <v>88</v>
      </c>
      <c r="H12" s="1" t="s">
        <v>89</v>
      </c>
      <c r="I12" s="1" t="s">
        <v>90</v>
      </c>
    </row>
    <row r="13" spans="1:14" ht="15" customHeight="1">
      <c r="A13" s="25">
        <v>2022</v>
      </c>
      <c r="B13" t="s">
        <v>0</v>
      </c>
      <c r="C13" s="5">
        <v>26894</v>
      </c>
      <c r="D13" s="5">
        <v>26894</v>
      </c>
      <c r="E13" s="5">
        <v>26894</v>
      </c>
      <c r="F13" s="5">
        <v>26894</v>
      </c>
      <c r="G13" s="5">
        <v>26894</v>
      </c>
      <c r="H13" s="5">
        <v>26894</v>
      </c>
      <c r="I13" s="5">
        <v>26894</v>
      </c>
    </row>
    <row r="14" spans="1:14">
      <c r="A14" s="25"/>
      <c r="B14" t="s">
        <v>60</v>
      </c>
      <c r="C14" s="2">
        <v>8.2200000000000006</v>
      </c>
      <c r="D14" s="2">
        <v>8.2200000000000006</v>
      </c>
      <c r="E14" s="2">
        <v>8.2200000000000006</v>
      </c>
      <c r="F14" s="2">
        <v>8.2200000000000006</v>
      </c>
      <c r="G14" s="2">
        <v>8.2200000000000006</v>
      </c>
      <c r="H14" s="2">
        <v>8.2200000000000006</v>
      </c>
      <c r="I14" s="2">
        <v>8.2200000000000006</v>
      </c>
    </row>
    <row r="15" spans="1:14">
      <c r="A15" s="25"/>
      <c r="B15" t="s">
        <v>61</v>
      </c>
      <c r="C15" s="2">
        <v>8.2200000000000006</v>
      </c>
      <c r="D15" s="2">
        <v>8.2200000000000006</v>
      </c>
      <c r="E15" s="2">
        <v>8.2200000000000006</v>
      </c>
      <c r="F15" s="2">
        <v>8.2200000000000006</v>
      </c>
      <c r="G15" s="2">
        <v>8.2200000000000006</v>
      </c>
      <c r="H15" s="2">
        <v>8.2200000000000006</v>
      </c>
      <c r="I15" s="2">
        <v>8.2200000000000006</v>
      </c>
    </row>
    <row r="16" spans="1:14">
      <c r="A16" s="25"/>
      <c r="B16" t="s">
        <v>62</v>
      </c>
      <c r="C16" s="2">
        <v>7.5</v>
      </c>
      <c r="D16" s="2">
        <v>8</v>
      </c>
      <c r="E16" s="2">
        <v>7.5</v>
      </c>
      <c r="F16" s="2">
        <v>7.5</v>
      </c>
      <c r="G16" s="2">
        <v>7.5</v>
      </c>
      <c r="H16" s="2">
        <v>7.5</v>
      </c>
      <c r="I16" s="2">
        <v>7.5</v>
      </c>
    </row>
    <row r="17" spans="1:9">
      <c r="A17" s="25"/>
      <c r="B17" t="s">
        <v>1</v>
      </c>
      <c r="C17" s="3">
        <f>C13*C15+(C13*C14/2)+(C13*C16/2)</f>
        <v>432455.52</v>
      </c>
      <c r="D17" s="3">
        <f>D13*D15+(D13*D14/2)+(D13*D16/2)</f>
        <v>439179.02</v>
      </c>
      <c r="E17" s="3">
        <f t="shared" ref="E17:I17" si="0">E13*E15+(E13*E14/2)+(E13*E16/2)</f>
        <v>432455.52</v>
      </c>
      <c r="F17" s="3">
        <f t="shared" si="0"/>
        <v>432455.52</v>
      </c>
      <c r="G17" s="3">
        <f t="shared" si="0"/>
        <v>432455.52</v>
      </c>
      <c r="H17" s="3">
        <f t="shared" si="0"/>
        <v>432455.52</v>
      </c>
      <c r="I17" s="3">
        <f t="shared" si="0"/>
        <v>432455.52</v>
      </c>
    </row>
    <row r="18" spans="1:9">
      <c r="A18" s="25"/>
      <c r="B18" t="s">
        <v>7</v>
      </c>
      <c r="C18" s="2">
        <v>221481.69999999975</v>
      </c>
      <c r="D18" s="2">
        <v>221481.69999999975</v>
      </c>
      <c r="E18" s="2">
        <v>221481.69999999975</v>
      </c>
      <c r="F18" s="2">
        <v>221481.69999999975</v>
      </c>
      <c r="G18" s="2">
        <v>221481.69999999975</v>
      </c>
      <c r="H18" s="2">
        <v>221481.69999999975</v>
      </c>
      <c r="I18" s="2">
        <v>221481.69999999975</v>
      </c>
    </row>
    <row r="19" spans="1:9">
      <c r="A19" s="25"/>
      <c r="B19" t="s">
        <v>8</v>
      </c>
      <c r="C19" s="2">
        <f t="shared" ref="C19:I19" si="1">236300*Personalkostesteigerung+236300</f>
        <v>241026</v>
      </c>
      <c r="D19" s="2">
        <f t="shared" si="1"/>
        <v>241026</v>
      </c>
      <c r="E19" s="2">
        <f t="shared" si="1"/>
        <v>241026</v>
      </c>
      <c r="F19" s="2">
        <f t="shared" si="1"/>
        <v>241026</v>
      </c>
      <c r="G19" s="2">
        <f t="shared" si="1"/>
        <v>241026</v>
      </c>
      <c r="H19" s="2">
        <f t="shared" si="1"/>
        <v>241026</v>
      </c>
      <c r="I19" s="2">
        <f t="shared" si="1"/>
        <v>241026</v>
      </c>
    </row>
    <row r="20" spans="1:9">
      <c r="A20" s="25"/>
      <c r="B20" t="s">
        <v>9</v>
      </c>
      <c r="C20" s="2">
        <v>93984</v>
      </c>
      <c r="D20" s="2">
        <v>93984</v>
      </c>
      <c r="E20" s="2">
        <v>93984</v>
      </c>
      <c r="F20" s="2">
        <v>93984</v>
      </c>
      <c r="G20" s="2">
        <v>93984</v>
      </c>
      <c r="H20" s="2">
        <v>93984</v>
      </c>
      <c r="I20" s="2">
        <v>93984</v>
      </c>
    </row>
    <row r="21" spans="1:9">
      <c r="A21" s="25"/>
      <c r="B21" t="s">
        <v>5</v>
      </c>
      <c r="C21" s="2">
        <v>17000</v>
      </c>
      <c r="D21" s="2">
        <v>17000</v>
      </c>
      <c r="E21" s="2">
        <v>17000</v>
      </c>
      <c r="F21" s="2">
        <v>17000</v>
      </c>
      <c r="G21" s="2">
        <v>17000</v>
      </c>
      <c r="H21" s="2">
        <v>17000</v>
      </c>
      <c r="I21" s="2">
        <v>17000</v>
      </c>
    </row>
    <row r="22" spans="1:9">
      <c r="A22" s="25"/>
      <c r="B22" t="s">
        <v>10</v>
      </c>
      <c r="C22" s="2">
        <f>SUM(C18:C21)</f>
        <v>573491.69999999972</v>
      </c>
      <c r="D22" s="2">
        <f>SUM(D18:D21)</f>
        <v>573491.69999999972</v>
      </c>
      <c r="E22" s="2">
        <f t="shared" ref="E22" si="2">SUM(E18:E21)</f>
        <v>573491.69999999972</v>
      </c>
      <c r="F22" s="2">
        <f t="shared" ref="F22" si="3">SUM(F18:F21)</f>
        <v>573491.69999999972</v>
      </c>
      <c r="G22" s="2">
        <f t="shared" ref="G22" si="4">SUM(G18:G21)</f>
        <v>573491.69999999972</v>
      </c>
      <c r="H22" s="2">
        <f t="shared" ref="H22" si="5">SUM(H18:H21)</f>
        <v>573491.69999999972</v>
      </c>
      <c r="I22" s="2">
        <f t="shared" ref="I22" si="6">SUM(I18:I21)</f>
        <v>573491.69999999972</v>
      </c>
    </row>
    <row r="23" spans="1:9" ht="15" customHeight="1">
      <c r="A23" s="25"/>
      <c r="B23" s="8" t="s">
        <v>11</v>
      </c>
      <c r="C23" s="12">
        <f>C17-C22</f>
        <v>-141036.1799999997</v>
      </c>
      <c r="D23" s="12">
        <f>D17-D22</f>
        <v>-134312.6799999997</v>
      </c>
      <c r="E23" s="12">
        <f t="shared" ref="E23" si="7">E17-E22</f>
        <v>-141036.1799999997</v>
      </c>
      <c r="F23" s="12">
        <f t="shared" ref="F23" si="8">F17-F22</f>
        <v>-141036.1799999997</v>
      </c>
      <c r="G23" s="12">
        <f t="shared" ref="G23" si="9">G17-G22</f>
        <v>-141036.1799999997</v>
      </c>
      <c r="H23" s="12">
        <f t="shared" ref="H23" si="10">H17-H22</f>
        <v>-141036.1799999997</v>
      </c>
      <c r="I23" s="12">
        <f t="shared" ref="I23" si="11">I17-I22</f>
        <v>-141036.1799999997</v>
      </c>
    </row>
    <row r="24" spans="1:9" ht="15" customHeight="1">
      <c r="A24" s="25"/>
      <c r="B24" s="15" t="s">
        <v>14</v>
      </c>
      <c r="C24" s="12">
        <f>$C$6+C23</f>
        <v>235063.8200000003</v>
      </c>
      <c r="D24" s="12">
        <f>$C$6+D23</f>
        <v>241787.3200000003</v>
      </c>
      <c r="E24" s="12">
        <f t="shared" ref="E24" si="12">$C$6+E23</f>
        <v>235063.8200000003</v>
      </c>
      <c r="F24" s="12">
        <f t="shared" ref="F24" si="13">$C$6+F23</f>
        <v>235063.8200000003</v>
      </c>
      <c r="G24" s="12">
        <f t="shared" ref="G24" si="14">$C$6+G23</f>
        <v>235063.8200000003</v>
      </c>
      <c r="H24" s="12">
        <f>$C$6+H23</f>
        <v>235063.8200000003</v>
      </c>
      <c r="I24" s="12">
        <f>$C$6+I23</f>
        <v>235063.8200000003</v>
      </c>
    </row>
    <row r="25" spans="1:9" ht="15" customHeight="1" thickBot="1">
      <c r="A25" s="25"/>
      <c r="B25" s="16" t="s">
        <v>21</v>
      </c>
      <c r="C25" s="17">
        <f>SUM($C$7,C23)</f>
        <v>385016.75000000035</v>
      </c>
      <c r="D25" s="17">
        <f>SUM($C$7,D23)</f>
        <v>391740.25000000035</v>
      </c>
      <c r="E25" s="17">
        <f t="shared" ref="E25" si="15">SUM($C$7,E23)</f>
        <v>385016.75000000035</v>
      </c>
      <c r="F25" s="17">
        <f t="shared" ref="F25" si="16">SUM($C$7,F23)</f>
        <v>385016.75000000035</v>
      </c>
      <c r="G25" s="17">
        <f t="shared" ref="G25" si="17">SUM($C$7,G23)</f>
        <v>385016.75000000035</v>
      </c>
      <c r="H25" s="17">
        <f t="shared" ref="H25" si="18">SUM($C$7,H23)</f>
        <v>385016.75000000035</v>
      </c>
      <c r="I25" s="17">
        <f t="shared" ref="I25" si="19">SUM($C$7,I23)</f>
        <v>385016.75000000035</v>
      </c>
    </row>
    <row r="26" spans="1:9" ht="15" customHeight="1" thickTop="1">
      <c r="A26" s="25">
        <v>2023</v>
      </c>
      <c r="B26" t="s">
        <v>0</v>
      </c>
      <c r="C26" s="5">
        <f>C13*1.01</f>
        <v>27162.94</v>
      </c>
      <c r="D26" s="5">
        <f>D13*1.01</f>
        <v>27162.94</v>
      </c>
      <c r="E26" s="5">
        <f>E13+(E13*RunA23)</f>
        <v>29045.52</v>
      </c>
      <c r="F26" s="5">
        <f>F13+(F13*DefA23)</f>
        <v>24742.48</v>
      </c>
      <c r="G26" s="5">
        <f t="shared" ref="G26:I26" si="20">G13*1.01</f>
        <v>27162.94</v>
      </c>
      <c r="H26" s="5">
        <f t="shared" si="20"/>
        <v>27162.94</v>
      </c>
      <c r="I26" s="5">
        <f t="shared" si="20"/>
        <v>27162.94</v>
      </c>
    </row>
    <row r="27" spans="1:9">
      <c r="A27" s="25"/>
      <c r="B27" t="s">
        <v>62</v>
      </c>
      <c r="C27" s="2">
        <f>C16</f>
        <v>7.5</v>
      </c>
      <c r="D27" s="2">
        <f>D16</f>
        <v>8</v>
      </c>
      <c r="E27" s="2">
        <f t="shared" ref="E27" si="21">E16</f>
        <v>7.5</v>
      </c>
      <c r="F27" s="2">
        <f t="shared" ref="F27" si="22">F16</f>
        <v>7.5</v>
      </c>
      <c r="G27" s="2">
        <f t="shared" ref="G27" si="23">G16</f>
        <v>7.5</v>
      </c>
      <c r="H27" s="2">
        <f t="shared" ref="H27" si="24">H16</f>
        <v>7.5</v>
      </c>
      <c r="I27" s="2">
        <f t="shared" ref="I27" si="25">I16</f>
        <v>7.5</v>
      </c>
    </row>
    <row r="28" spans="1:9">
      <c r="A28" s="25"/>
      <c r="B28" t="s">
        <v>63</v>
      </c>
      <c r="C28" s="2">
        <v>7.5</v>
      </c>
      <c r="D28" s="2">
        <v>8</v>
      </c>
      <c r="E28" s="2">
        <v>7.5</v>
      </c>
      <c r="F28" s="2">
        <v>8</v>
      </c>
      <c r="G28" s="2">
        <v>8.5</v>
      </c>
      <c r="H28" s="2">
        <v>7.5</v>
      </c>
      <c r="I28" s="2">
        <v>7.5</v>
      </c>
    </row>
    <row r="29" spans="1:9">
      <c r="A29" s="25"/>
      <c r="B29" t="s">
        <v>64</v>
      </c>
      <c r="C29" s="2">
        <v>8.5</v>
      </c>
      <c r="D29" s="2">
        <v>8</v>
      </c>
      <c r="E29" s="2">
        <v>7.5</v>
      </c>
      <c r="F29" s="2">
        <v>8</v>
      </c>
      <c r="G29" s="2">
        <v>8.5</v>
      </c>
      <c r="H29" s="2">
        <v>8.5</v>
      </c>
      <c r="I29" s="2">
        <v>8.5</v>
      </c>
    </row>
    <row r="30" spans="1:9">
      <c r="A30" s="25"/>
      <c r="B30" t="s">
        <v>1</v>
      </c>
      <c r="C30" s="2">
        <f>C26*C28+(C26*C27/2)+(C26*C29/2)</f>
        <v>421025.56999999995</v>
      </c>
      <c r="D30" s="2">
        <f>D26*D28+(D26*D27/2)+(D26*D29/2)</f>
        <v>434607.04</v>
      </c>
      <c r="E30" s="2">
        <f t="shared" ref="E30:I30" si="26">E26*E28+(E26*E27/2)+(E26*E29/2)</f>
        <v>435682.8</v>
      </c>
      <c r="F30" s="2">
        <f>F26*F28+(F26*F27/2)+(F26*F29/2)</f>
        <v>389694.06</v>
      </c>
      <c r="G30" s="2">
        <f t="shared" si="26"/>
        <v>448188.51</v>
      </c>
      <c r="H30" s="2">
        <f t="shared" si="26"/>
        <v>421025.56999999995</v>
      </c>
      <c r="I30" s="2">
        <f t="shared" si="26"/>
        <v>421025.56999999995</v>
      </c>
    </row>
    <row r="31" spans="1:9">
      <c r="A31" s="25"/>
      <c r="B31" t="s">
        <v>7</v>
      </c>
      <c r="C31" s="2">
        <f t="shared" ref="C31:I31" si="27">C18+(C18*$F$4)</f>
        <v>225246.88889999976</v>
      </c>
      <c r="D31" s="2">
        <f t="shared" ref="D31" si="28">D18+(D18*$F$4)</f>
        <v>225246.88889999976</v>
      </c>
      <c r="E31" s="2">
        <f t="shared" si="27"/>
        <v>225246.88889999976</v>
      </c>
      <c r="F31" s="2">
        <f t="shared" si="27"/>
        <v>225246.88889999976</v>
      </c>
      <c r="G31" s="2">
        <f t="shared" si="27"/>
        <v>225246.88889999976</v>
      </c>
      <c r="H31" s="2">
        <f t="shared" si="27"/>
        <v>225246.88889999976</v>
      </c>
      <c r="I31" s="2">
        <f t="shared" si="27"/>
        <v>225246.88889999976</v>
      </c>
    </row>
    <row r="32" spans="1:9">
      <c r="A32" s="25"/>
      <c r="B32" t="s">
        <v>8</v>
      </c>
      <c r="C32" s="3">
        <f t="shared" ref="C32:I32" si="29">C19+(C19*Personalkostesteigerung)</f>
        <v>245846.52</v>
      </c>
      <c r="D32" s="3">
        <f t="shared" ref="D32" si="30">D19+(D19*Personalkostesteigerung)</f>
        <v>245846.52</v>
      </c>
      <c r="E32" s="3">
        <f t="shared" si="29"/>
        <v>245846.52</v>
      </c>
      <c r="F32" s="3">
        <f t="shared" si="29"/>
        <v>245846.52</v>
      </c>
      <c r="G32" s="3">
        <f t="shared" si="29"/>
        <v>245846.52</v>
      </c>
      <c r="H32" s="3">
        <f t="shared" si="29"/>
        <v>245846.52</v>
      </c>
      <c r="I32" s="3">
        <f t="shared" si="29"/>
        <v>245846.52</v>
      </c>
    </row>
    <row r="33" spans="1:9">
      <c r="A33" s="25"/>
      <c r="B33" t="s">
        <v>9</v>
      </c>
      <c r="C33" s="2">
        <v>93984</v>
      </c>
      <c r="D33" s="2">
        <v>93984</v>
      </c>
      <c r="E33" s="2">
        <v>93984</v>
      </c>
      <c r="F33" s="2">
        <v>93984</v>
      </c>
      <c r="G33" s="2">
        <v>93984</v>
      </c>
      <c r="H33" s="2">
        <v>93984</v>
      </c>
      <c r="I33" s="2">
        <v>93984</v>
      </c>
    </row>
    <row r="34" spans="1:9">
      <c r="A34" s="25"/>
      <c r="B34" t="s">
        <v>5</v>
      </c>
      <c r="C34" s="2">
        <v>8000</v>
      </c>
      <c r="D34" s="2">
        <v>8000</v>
      </c>
      <c r="E34" s="2">
        <v>8000</v>
      </c>
      <c r="F34" s="2">
        <v>8000</v>
      </c>
      <c r="G34" s="2">
        <v>48000</v>
      </c>
      <c r="H34" s="2">
        <v>8000</v>
      </c>
      <c r="I34" s="2">
        <v>8000</v>
      </c>
    </row>
    <row r="35" spans="1:9" ht="15" customHeight="1">
      <c r="A35" s="25"/>
      <c r="B35" t="s">
        <v>10</v>
      </c>
      <c r="C35" s="3">
        <f>SUM(C31:C34)</f>
        <v>573077.40889999969</v>
      </c>
      <c r="D35" s="3">
        <f>SUM(D31:D34)</f>
        <v>573077.40889999969</v>
      </c>
      <c r="E35" s="3">
        <f t="shared" ref="E35" si="31">SUM(E31:E34)</f>
        <v>573077.40889999969</v>
      </c>
      <c r="F35" s="3">
        <f t="shared" ref="F35" si="32">SUM(F31:F34)</f>
        <v>573077.40889999969</v>
      </c>
      <c r="G35" s="3">
        <f t="shared" ref="G35" si="33">SUM(G31:G34)</f>
        <v>613077.40889999969</v>
      </c>
      <c r="H35" s="3">
        <f t="shared" ref="H35" si="34">SUM(H31:H34)</f>
        <v>573077.40889999969</v>
      </c>
      <c r="I35" s="3">
        <f t="shared" ref="I35" si="35">SUM(I31:I34)</f>
        <v>573077.40889999969</v>
      </c>
    </row>
    <row r="36" spans="1:9" ht="15" customHeight="1">
      <c r="A36" s="25"/>
      <c r="B36" s="8" t="s">
        <v>11</v>
      </c>
      <c r="C36" s="18">
        <f>C30-C35</f>
        <v>-152051.83889999974</v>
      </c>
      <c r="D36" s="18">
        <f>D30-D35</f>
        <v>-138470.36889999971</v>
      </c>
      <c r="E36" s="18">
        <f t="shared" ref="E36" si="36">E30-E35</f>
        <v>-137394.6088999997</v>
      </c>
      <c r="F36" s="18">
        <f t="shared" ref="F36" si="37">F30-F35</f>
        <v>-183383.34889999969</v>
      </c>
      <c r="G36" s="18">
        <f t="shared" ref="G36" si="38">G30-G35</f>
        <v>-164888.89889999968</v>
      </c>
      <c r="H36" s="18">
        <f t="shared" ref="H36" si="39">H30-H35</f>
        <v>-152051.83889999974</v>
      </c>
      <c r="I36" s="18">
        <f t="shared" ref="I36" si="40">I30-I35</f>
        <v>-152051.83889999974</v>
      </c>
    </row>
    <row r="37" spans="1:9" ht="15" customHeight="1">
      <c r="A37" s="25"/>
      <c r="B37" s="8" t="s">
        <v>14</v>
      </c>
      <c r="C37" s="18">
        <f t="shared" ref="C37:I37" si="41">C24+C36</f>
        <v>83011.981100000557</v>
      </c>
      <c r="D37" s="18">
        <f t="shared" si="41"/>
        <v>103316.95110000059</v>
      </c>
      <c r="E37" s="18">
        <f t="shared" si="41"/>
        <v>97669.211100000597</v>
      </c>
      <c r="F37" s="18">
        <f t="shared" si="41"/>
        <v>51680.471100000606</v>
      </c>
      <c r="G37" s="18">
        <f t="shared" si="41"/>
        <v>70174.921100000618</v>
      </c>
      <c r="H37" s="18">
        <f t="shared" si="41"/>
        <v>83011.981100000557</v>
      </c>
      <c r="I37" s="18">
        <f t="shared" si="41"/>
        <v>83011.981100000557</v>
      </c>
    </row>
    <row r="38" spans="1:9" ht="15.75" thickBot="1">
      <c r="A38" s="25"/>
      <c r="B38" s="16" t="s">
        <v>21</v>
      </c>
      <c r="C38" s="20">
        <f>SUM(C25,C36)</f>
        <v>232964.91110000061</v>
      </c>
      <c r="D38" s="20">
        <f>SUM(D25,D36)</f>
        <v>253269.88110000064</v>
      </c>
      <c r="E38" s="20">
        <f t="shared" ref="E38:I38" si="42">SUM(E25,E36)</f>
        <v>247622.14110000065</v>
      </c>
      <c r="F38" s="20">
        <f t="shared" si="42"/>
        <v>201633.40110000066</v>
      </c>
      <c r="G38" s="20">
        <f t="shared" si="42"/>
        <v>220127.85110000067</v>
      </c>
      <c r="H38" s="20">
        <f t="shared" si="42"/>
        <v>232964.91110000061</v>
      </c>
      <c r="I38" s="20">
        <f t="shared" si="42"/>
        <v>232964.91110000061</v>
      </c>
    </row>
    <row r="39" spans="1:9" ht="15.75" thickTop="1">
      <c r="A39" s="26">
        <v>2024</v>
      </c>
      <c r="B39" t="s">
        <v>0</v>
      </c>
      <c r="C39" s="5">
        <f>C26*1.01</f>
        <v>27434.5694</v>
      </c>
      <c r="D39" s="5">
        <f>D26*1.01</f>
        <v>27434.5694</v>
      </c>
      <c r="E39" s="5">
        <f>E26+(E26*RunA24)</f>
        <v>30788.251199999999</v>
      </c>
      <c r="F39" s="5">
        <f>F26+(F26*DefA24)</f>
        <v>23257.931199999999</v>
      </c>
      <c r="G39" s="5">
        <f t="shared" ref="G39:I39" si="43">G26*1.01</f>
        <v>27434.5694</v>
      </c>
      <c r="H39" s="5">
        <f t="shared" si="43"/>
        <v>27434.5694</v>
      </c>
      <c r="I39" s="5">
        <f t="shared" si="43"/>
        <v>27434.5694</v>
      </c>
    </row>
    <row r="40" spans="1:9">
      <c r="A40" s="26"/>
      <c r="B40" t="s">
        <v>64</v>
      </c>
      <c r="C40" s="2">
        <f>C29</f>
        <v>8.5</v>
      </c>
      <c r="D40" s="2">
        <f>D29</f>
        <v>8</v>
      </c>
      <c r="E40" s="2">
        <f t="shared" ref="E40" si="44">E29</f>
        <v>7.5</v>
      </c>
      <c r="F40" s="2">
        <f t="shared" ref="F40" si="45">F29</f>
        <v>8</v>
      </c>
      <c r="G40" s="2">
        <f t="shared" ref="G40" si="46">G29</f>
        <v>8.5</v>
      </c>
      <c r="H40" s="2">
        <f t="shared" ref="H40" si="47">H29</f>
        <v>8.5</v>
      </c>
      <c r="I40" s="2">
        <f t="shared" ref="I40" si="48">I29</f>
        <v>8.5</v>
      </c>
    </row>
    <row r="41" spans="1:9">
      <c r="A41" s="26"/>
      <c r="B41" t="s">
        <v>65</v>
      </c>
      <c r="C41" s="2">
        <v>8.5</v>
      </c>
      <c r="D41" s="2">
        <v>8</v>
      </c>
      <c r="E41" s="2">
        <v>7.5</v>
      </c>
      <c r="F41" s="2">
        <v>10.5</v>
      </c>
      <c r="G41" s="2">
        <v>9</v>
      </c>
      <c r="H41" s="2">
        <v>9</v>
      </c>
      <c r="I41" s="2">
        <v>8.5</v>
      </c>
    </row>
    <row r="42" spans="1:9">
      <c r="A42" s="26"/>
      <c r="B42" t="s">
        <v>66</v>
      </c>
      <c r="C42" s="2">
        <v>8.5</v>
      </c>
      <c r="D42" s="2">
        <v>8</v>
      </c>
      <c r="E42" s="2">
        <v>7.5</v>
      </c>
      <c r="F42" s="2">
        <v>10.5</v>
      </c>
      <c r="G42" s="2">
        <v>9</v>
      </c>
      <c r="H42" s="2">
        <v>9</v>
      </c>
      <c r="I42" s="2">
        <v>8.5</v>
      </c>
    </row>
    <row r="43" spans="1:9">
      <c r="A43" s="26"/>
      <c r="B43" t="s">
        <v>1</v>
      </c>
      <c r="C43" s="2">
        <f>C39*C41+(C39*C40/2)+(C39*C42/2)</f>
        <v>466387.67979999998</v>
      </c>
      <c r="D43" s="2">
        <f>D39*D41+(D39*D40/2)+(D39*D42/2)</f>
        <v>438953.11040000001</v>
      </c>
      <c r="E43" s="2">
        <f>E39*E41+(E39*E40/2)+(E39*E42/2)</f>
        <v>461823.76799999998</v>
      </c>
      <c r="F43" s="2">
        <f t="shared" ref="F43:I43" si="49">F39*F41+(F39*F40/2)+(F39*F42/2)</f>
        <v>459344.14120000001</v>
      </c>
      <c r="G43" s="2">
        <f t="shared" si="49"/>
        <v>486963.60684999998</v>
      </c>
      <c r="H43" s="2">
        <f t="shared" si="49"/>
        <v>486963.60684999998</v>
      </c>
      <c r="I43" s="2">
        <f t="shared" si="49"/>
        <v>466387.67979999998</v>
      </c>
    </row>
    <row r="44" spans="1:9">
      <c r="A44" s="26"/>
      <c r="B44" t="s">
        <v>7</v>
      </c>
      <c r="C44" s="3">
        <f t="shared" ref="C44:I44" si="50">C31+(C31*$F$5)</f>
        <v>229301.33290019975</v>
      </c>
      <c r="D44" s="3">
        <f t="shared" ref="D44" si="51">D31+(D31*$F$5)</f>
        <v>229301.33290019975</v>
      </c>
      <c r="E44" s="3">
        <f t="shared" si="50"/>
        <v>229301.33290019975</v>
      </c>
      <c r="F44" s="3">
        <f t="shared" si="50"/>
        <v>229301.33290019975</v>
      </c>
      <c r="G44" s="3">
        <f t="shared" si="50"/>
        <v>229301.33290019975</v>
      </c>
      <c r="H44" s="3">
        <f t="shared" si="50"/>
        <v>229301.33290019975</v>
      </c>
      <c r="I44" s="3">
        <f t="shared" si="50"/>
        <v>229301.33290019975</v>
      </c>
    </row>
    <row r="45" spans="1:9">
      <c r="A45" s="26"/>
      <c r="B45" t="s">
        <v>8</v>
      </c>
      <c r="C45" s="3">
        <f t="shared" ref="C45:I45" si="52">C32+(C32*Personalkostesteigerung)</f>
        <v>250763.4504</v>
      </c>
      <c r="D45" s="3">
        <f t="shared" ref="D45" si="53">D32+(D32*Personalkostesteigerung)</f>
        <v>250763.4504</v>
      </c>
      <c r="E45" s="3">
        <f t="shared" si="52"/>
        <v>250763.4504</v>
      </c>
      <c r="F45" s="3">
        <f t="shared" si="52"/>
        <v>250763.4504</v>
      </c>
      <c r="G45" s="3">
        <f t="shared" si="52"/>
        <v>250763.4504</v>
      </c>
      <c r="H45" s="3">
        <f t="shared" si="52"/>
        <v>250763.4504</v>
      </c>
      <c r="I45" s="3">
        <f t="shared" si="52"/>
        <v>250763.4504</v>
      </c>
    </row>
    <row r="46" spans="1:9" ht="15" customHeight="1">
      <c r="A46" s="26"/>
      <c r="B46" t="s">
        <v>9</v>
      </c>
      <c r="C46" s="2">
        <v>93984</v>
      </c>
      <c r="D46" s="2">
        <v>93984</v>
      </c>
      <c r="E46" s="2">
        <v>93984</v>
      </c>
      <c r="F46" s="2">
        <v>93984</v>
      </c>
      <c r="G46" s="2">
        <v>93984</v>
      </c>
      <c r="H46" s="2">
        <v>93984</v>
      </c>
      <c r="I46" s="2">
        <v>93984</v>
      </c>
    </row>
    <row r="47" spans="1:9" ht="15" customHeight="1">
      <c r="A47" s="26"/>
      <c r="B47" t="s">
        <v>5</v>
      </c>
      <c r="C47" s="2">
        <v>3000</v>
      </c>
      <c r="D47" s="2">
        <v>3000</v>
      </c>
      <c r="E47" s="2">
        <v>3000</v>
      </c>
      <c r="F47" s="2">
        <v>3000</v>
      </c>
      <c r="G47" s="2">
        <v>13000</v>
      </c>
      <c r="H47" s="2">
        <v>43000</v>
      </c>
      <c r="I47" s="2">
        <v>3000</v>
      </c>
    </row>
    <row r="48" spans="1:9" ht="15" customHeight="1">
      <c r="A48" s="26"/>
      <c r="B48" t="s">
        <v>10</v>
      </c>
      <c r="C48" s="3">
        <f>SUM(C44:C47)</f>
        <v>577048.78330019978</v>
      </c>
      <c r="D48" s="3">
        <f>SUM(D44:D47)</f>
        <v>577048.78330019978</v>
      </c>
      <c r="E48" s="3">
        <f t="shared" ref="E48" si="54">SUM(E44:E47)</f>
        <v>577048.78330019978</v>
      </c>
      <c r="F48" s="3">
        <f t="shared" ref="F48" si="55">SUM(F44:F47)</f>
        <v>577048.78330019978</v>
      </c>
      <c r="G48" s="3">
        <f t="shared" ref="G48" si="56">SUM(G44:G47)</f>
        <v>587048.78330019978</v>
      </c>
      <c r="H48" s="3">
        <f t="shared" ref="H48" si="57">SUM(H44:H47)</f>
        <v>617048.78330019978</v>
      </c>
      <c r="I48" s="3">
        <f t="shared" ref="I48" si="58">SUM(I44:I47)</f>
        <v>577048.78330019978</v>
      </c>
    </row>
    <row r="49" spans="1:9">
      <c r="A49" s="26"/>
      <c r="B49" s="8" t="s">
        <v>11</v>
      </c>
      <c r="C49" s="18">
        <f>C43-C48</f>
        <v>-110661.1035001998</v>
      </c>
      <c r="D49" s="18">
        <f>D43-D48</f>
        <v>-138095.67290019977</v>
      </c>
      <c r="E49" s="18">
        <f t="shared" ref="E49" si="59">E43-E48</f>
        <v>-115225.0153001998</v>
      </c>
      <c r="F49" s="18">
        <f t="shared" ref="F49" si="60">F43-F48</f>
        <v>-117704.64210019977</v>
      </c>
      <c r="G49" s="18">
        <f t="shared" ref="G49" si="61">G43-G48</f>
        <v>-100085.1764501998</v>
      </c>
      <c r="H49" s="18">
        <f t="shared" ref="H49" si="62">H43-H48</f>
        <v>-130085.1764501998</v>
      </c>
      <c r="I49" s="18">
        <f t="shared" ref="I49" si="63">I43-I48</f>
        <v>-110661.1035001998</v>
      </c>
    </row>
    <row r="50" spans="1:9">
      <c r="A50" s="26"/>
      <c r="B50" s="8" t="s">
        <v>12</v>
      </c>
      <c r="C50" s="18">
        <f t="shared" ref="C50:I50" si="64">C37+C49</f>
        <v>-27649.122400199238</v>
      </c>
      <c r="D50" s="18">
        <f t="shared" si="64"/>
        <v>-34778.721800199186</v>
      </c>
      <c r="E50" s="18">
        <f t="shared" si="64"/>
        <v>-17555.8042001992</v>
      </c>
      <c r="F50" s="18">
        <f t="shared" si="64"/>
        <v>-66024.17100019916</v>
      </c>
      <c r="G50" s="18">
        <f t="shared" si="64"/>
        <v>-29910.255350199179</v>
      </c>
      <c r="H50" s="18">
        <f t="shared" si="64"/>
        <v>-47073.195350199239</v>
      </c>
      <c r="I50" s="18">
        <f t="shared" si="64"/>
        <v>-27649.122400199238</v>
      </c>
    </row>
    <row r="51" spans="1:9" ht="15.75" thickBot="1">
      <c r="A51" s="26"/>
      <c r="B51" s="19" t="s">
        <v>21</v>
      </c>
      <c r="C51" s="20">
        <f>SUM(C38,C49)</f>
        <v>122303.80759980081</v>
      </c>
      <c r="D51" s="20">
        <f>SUM(D38,D49)</f>
        <v>115174.20819980087</v>
      </c>
      <c r="E51" s="20">
        <f t="shared" ref="E51:I51" si="65">SUM(E38,E49)</f>
        <v>132397.12579980085</v>
      </c>
      <c r="F51" s="20">
        <f t="shared" si="65"/>
        <v>83928.758999800892</v>
      </c>
      <c r="G51" s="20">
        <f t="shared" si="65"/>
        <v>120042.67464980087</v>
      </c>
      <c r="H51" s="20">
        <f t="shared" si="65"/>
        <v>102879.73464980081</v>
      </c>
      <c r="I51" s="20">
        <f t="shared" si="65"/>
        <v>122303.80759980081</v>
      </c>
    </row>
    <row r="52" spans="1:9" ht="15.75" thickTop="1">
      <c r="A52" s="26">
        <v>2025</v>
      </c>
      <c r="B52" t="s">
        <v>20</v>
      </c>
      <c r="C52" s="5">
        <f>C39*1.01</f>
        <v>27708.915094</v>
      </c>
      <c r="D52" s="5">
        <f>D39*1.01</f>
        <v>27708.915094</v>
      </c>
      <c r="E52" s="5">
        <f>E39+(E39*RunA25)</f>
        <v>31404.016223999999</v>
      </c>
      <c r="F52" s="5">
        <f>F39+(F39*DefA25)</f>
        <v>22327.613952</v>
      </c>
      <c r="G52" s="5">
        <f t="shared" ref="G52:I52" si="66">G39*1.01</f>
        <v>27708.915094</v>
      </c>
      <c r="H52" s="5">
        <f t="shared" si="66"/>
        <v>27708.915094</v>
      </c>
      <c r="I52" s="5">
        <f t="shared" si="66"/>
        <v>27708.915094</v>
      </c>
    </row>
    <row r="53" spans="1:9">
      <c r="A53" s="26"/>
      <c r="B53" t="s">
        <v>66</v>
      </c>
      <c r="C53" s="2">
        <v>8.5</v>
      </c>
      <c r="D53" s="2">
        <v>8</v>
      </c>
      <c r="E53" s="2">
        <f t="shared" ref="E53" si="67">E42</f>
        <v>7.5</v>
      </c>
      <c r="F53" s="2">
        <f t="shared" ref="F53" si="68">F42</f>
        <v>10.5</v>
      </c>
      <c r="G53" s="2">
        <f t="shared" ref="G53" si="69">G42</f>
        <v>9</v>
      </c>
      <c r="H53" s="2">
        <f t="shared" ref="H53" si="70">H42</f>
        <v>9</v>
      </c>
      <c r="I53" s="2">
        <f t="shared" ref="I53" si="71">I42</f>
        <v>8.5</v>
      </c>
    </row>
    <row r="54" spans="1:9">
      <c r="A54" s="26"/>
      <c r="B54" t="s">
        <v>67</v>
      </c>
      <c r="C54" s="2">
        <v>10.5</v>
      </c>
      <c r="D54" s="2">
        <v>10.5</v>
      </c>
      <c r="E54" s="2">
        <v>8.9</v>
      </c>
      <c r="F54" s="2">
        <v>13</v>
      </c>
      <c r="G54" s="2">
        <v>10.5</v>
      </c>
      <c r="H54" s="2">
        <v>10.5</v>
      </c>
      <c r="I54" s="2">
        <v>10.5</v>
      </c>
    </row>
    <row r="55" spans="1:9">
      <c r="A55" s="26"/>
      <c r="B55" t="s">
        <v>68</v>
      </c>
      <c r="C55" s="2">
        <v>10.5</v>
      </c>
      <c r="D55" s="2">
        <v>10.5</v>
      </c>
      <c r="E55" s="2">
        <v>8.9</v>
      </c>
      <c r="F55" s="2">
        <v>13.6</v>
      </c>
      <c r="G55" s="2">
        <v>10.5</v>
      </c>
      <c r="H55" s="2">
        <v>10.5</v>
      </c>
      <c r="I55" s="2">
        <v>10.5</v>
      </c>
    </row>
    <row r="56" spans="1:9">
      <c r="A56" s="26"/>
      <c r="B56" t="s">
        <v>1</v>
      </c>
      <c r="C56" s="2">
        <f>C52*C54+(C52*C53/2)+(C52*C55/2)</f>
        <v>554178.30187999993</v>
      </c>
      <c r="D56" s="2">
        <f>D52*D54+(D52*D53/2)+(D52*D55/2)</f>
        <v>547251.07310649997</v>
      </c>
      <c r="E56" s="2">
        <f t="shared" ref="E56:I56" si="72">E52*E54+(E52*E53/2)+(E52*E55/2)</f>
        <v>537008.67743039993</v>
      </c>
      <c r="F56" s="2">
        <f t="shared" si="72"/>
        <v>559306.7294976</v>
      </c>
      <c r="G56" s="2">
        <f t="shared" si="72"/>
        <v>561105.5306535</v>
      </c>
      <c r="H56" s="2">
        <f t="shared" si="72"/>
        <v>561105.5306535</v>
      </c>
      <c r="I56" s="2">
        <f t="shared" si="72"/>
        <v>554178.30187999993</v>
      </c>
    </row>
    <row r="57" spans="1:9" ht="15" customHeight="1">
      <c r="A57" s="26"/>
      <c r="B57" t="s">
        <v>7</v>
      </c>
      <c r="C57" s="2">
        <f t="shared" ref="C57:I57" si="73">C44+(C44*$F$5)</f>
        <v>233428.75689240335</v>
      </c>
      <c r="D57" s="2">
        <f t="shared" ref="D57" si="74">D44+(D44*$F$5)</f>
        <v>233428.75689240335</v>
      </c>
      <c r="E57" s="2">
        <f t="shared" si="73"/>
        <v>233428.75689240335</v>
      </c>
      <c r="F57" s="2">
        <f t="shared" si="73"/>
        <v>233428.75689240335</v>
      </c>
      <c r="G57" s="2">
        <f t="shared" si="73"/>
        <v>233428.75689240335</v>
      </c>
      <c r="H57" s="2">
        <f t="shared" si="73"/>
        <v>233428.75689240335</v>
      </c>
      <c r="I57" s="2">
        <f t="shared" si="73"/>
        <v>233428.75689240335</v>
      </c>
    </row>
    <row r="58" spans="1:9">
      <c r="A58" s="26"/>
      <c r="B58" t="s">
        <v>8</v>
      </c>
      <c r="C58" s="2">
        <f t="shared" ref="C58:I58" si="75">C45+(C45*Personalkostesteigerung)</f>
        <v>255778.719408</v>
      </c>
      <c r="D58" s="2">
        <f t="shared" ref="D58" si="76">D45+(D45*Personalkostesteigerung)</f>
        <v>255778.719408</v>
      </c>
      <c r="E58" s="2">
        <f t="shared" si="75"/>
        <v>255778.719408</v>
      </c>
      <c r="F58" s="2">
        <f t="shared" si="75"/>
        <v>255778.719408</v>
      </c>
      <c r="G58" s="2">
        <f t="shared" si="75"/>
        <v>255778.719408</v>
      </c>
      <c r="H58" s="2">
        <f t="shared" si="75"/>
        <v>255778.719408</v>
      </c>
      <c r="I58" s="2">
        <f t="shared" si="75"/>
        <v>255778.719408</v>
      </c>
    </row>
    <row r="59" spans="1:9">
      <c r="A59" s="26"/>
      <c r="B59" t="s">
        <v>9</v>
      </c>
      <c r="C59" s="2">
        <v>93984</v>
      </c>
      <c r="D59" s="2">
        <v>93984</v>
      </c>
      <c r="E59" s="2">
        <v>93984</v>
      </c>
      <c r="F59" s="2">
        <v>93984</v>
      </c>
      <c r="G59" s="2">
        <v>93984</v>
      </c>
      <c r="H59" s="2">
        <v>93984</v>
      </c>
      <c r="I59" s="2">
        <v>93984</v>
      </c>
    </row>
    <row r="60" spans="1:9">
      <c r="A60" s="26"/>
      <c r="B60" t="s">
        <v>5</v>
      </c>
      <c r="C60" s="2">
        <v>0</v>
      </c>
      <c r="D60" s="2">
        <v>0</v>
      </c>
      <c r="E60" s="2">
        <v>0</v>
      </c>
      <c r="F60" s="2">
        <v>0</v>
      </c>
      <c r="G60" s="2">
        <v>30000</v>
      </c>
      <c r="H60" s="2">
        <v>10000</v>
      </c>
      <c r="I60" s="2">
        <v>40000</v>
      </c>
    </row>
    <row r="61" spans="1:9">
      <c r="A61" s="26"/>
      <c r="B61" t="s">
        <v>10</v>
      </c>
      <c r="C61" s="3">
        <f>SUM(C57:C60)</f>
        <v>583191.47630040336</v>
      </c>
      <c r="D61" s="3">
        <f>SUM(D57:D60)</f>
        <v>583191.47630040336</v>
      </c>
      <c r="E61" s="3">
        <f t="shared" ref="E61" si="77">SUM(E57:E60)</f>
        <v>583191.47630040336</v>
      </c>
      <c r="F61" s="3">
        <f t="shared" ref="F61" si="78">SUM(F57:F60)</f>
        <v>583191.47630040336</v>
      </c>
      <c r="G61" s="3">
        <f t="shared" ref="G61" si="79">SUM(G57:G60)</f>
        <v>613191.47630040336</v>
      </c>
      <c r="H61" s="3">
        <f t="shared" ref="H61" si="80">SUM(H57:H60)</f>
        <v>593191.47630040336</v>
      </c>
      <c r="I61" s="3">
        <f t="shared" ref="I61" si="81">SUM(I57:I60)</f>
        <v>623191.47630040336</v>
      </c>
    </row>
    <row r="62" spans="1:9">
      <c r="A62" s="26"/>
      <c r="B62" s="8" t="s">
        <v>11</v>
      </c>
      <c r="C62" s="18">
        <f>C56-C61</f>
        <v>-29013.174420403433</v>
      </c>
      <c r="D62" s="18">
        <f>D56-D61</f>
        <v>-35940.403193903388</v>
      </c>
      <c r="E62" s="18">
        <f t="shared" ref="E62" si="82">E56-E61</f>
        <v>-46182.798870003433</v>
      </c>
      <c r="F62" s="18">
        <f t="shared" ref="F62" si="83">F56-F61</f>
        <v>-23884.746802803362</v>
      </c>
      <c r="G62" s="18">
        <f t="shared" ref="G62" si="84">G56-G61</f>
        <v>-52085.945646903361</v>
      </c>
      <c r="H62" s="18">
        <f t="shared" ref="H62" si="85">H56-H61</f>
        <v>-32085.945646903361</v>
      </c>
      <c r="I62" s="18">
        <f t="shared" ref="I62" si="86">I56-I61</f>
        <v>-69013.174420403433</v>
      </c>
    </row>
    <row r="63" spans="1:9">
      <c r="A63" s="26"/>
      <c r="B63" s="8" t="s">
        <v>12</v>
      </c>
      <c r="C63" s="18">
        <f t="shared" ref="C63:I63" si="87">C50+C62</f>
        <v>-56662.296820602671</v>
      </c>
      <c r="D63" s="18">
        <f t="shared" si="87"/>
        <v>-70719.124994102574</v>
      </c>
      <c r="E63" s="18">
        <f t="shared" si="87"/>
        <v>-63738.603070202633</v>
      </c>
      <c r="F63" s="18">
        <f t="shared" si="87"/>
        <v>-89908.917803002521</v>
      </c>
      <c r="G63" s="18">
        <f t="shared" si="87"/>
        <v>-81996.20099710254</v>
      </c>
      <c r="H63" s="18">
        <f t="shared" si="87"/>
        <v>-79159.140997102601</v>
      </c>
      <c r="I63" s="18">
        <f t="shared" si="87"/>
        <v>-96662.296820602671</v>
      </c>
    </row>
    <row r="64" spans="1:9" ht="15.75" thickBot="1">
      <c r="A64" s="26"/>
      <c r="B64" s="19" t="s">
        <v>19</v>
      </c>
      <c r="C64" s="20">
        <f t="shared" ref="C64:I64" si="88">SUM(C51,C62)</f>
        <v>93290.63317939738</v>
      </c>
      <c r="D64" s="20">
        <f t="shared" ref="D64" si="89">SUM(D51,D62)</f>
        <v>79233.805005897477</v>
      </c>
      <c r="E64" s="20">
        <f t="shared" si="88"/>
        <v>86214.326929797418</v>
      </c>
      <c r="F64" s="20">
        <f t="shared" si="88"/>
        <v>60044.01219699753</v>
      </c>
      <c r="G64" s="20">
        <f t="shared" si="88"/>
        <v>67956.729002897511</v>
      </c>
      <c r="H64" s="20">
        <f t="shared" si="88"/>
        <v>70793.789002897451</v>
      </c>
      <c r="I64" s="20">
        <f t="shared" si="88"/>
        <v>53290.63317939738</v>
      </c>
    </row>
    <row r="65" spans="1:9" ht="15.75" thickTop="1">
      <c r="A65" s="26">
        <v>2026</v>
      </c>
      <c r="B65" t="s">
        <v>20</v>
      </c>
      <c r="C65" s="5">
        <f>C52*1.01</f>
        <v>27986.004244939999</v>
      </c>
      <c r="D65" s="5">
        <f>D52*1.01</f>
        <v>27986.004244939999</v>
      </c>
      <c r="E65" s="5">
        <f>E52+(E52*RunA23)</f>
        <v>33916.337521919995</v>
      </c>
      <c r="F65" s="5">
        <f>F52+(F52*DefA23)</f>
        <v>20541.40483584</v>
      </c>
      <c r="G65" s="5">
        <f t="shared" ref="G65:I65" si="90">G52*1.01</f>
        <v>27986.004244939999</v>
      </c>
      <c r="H65" s="5">
        <f t="shared" si="90"/>
        <v>27986.004244939999</v>
      </c>
      <c r="I65" s="5">
        <f t="shared" si="90"/>
        <v>27986.004244939999</v>
      </c>
    </row>
    <row r="66" spans="1:9">
      <c r="A66" s="26"/>
      <c r="B66" t="s">
        <v>78</v>
      </c>
      <c r="C66" s="2">
        <v>10.5</v>
      </c>
      <c r="D66" s="2">
        <v>10.5</v>
      </c>
      <c r="E66" s="2">
        <f t="shared" ref="E66:H66" si="91">E55</f>
        <v>8.9</v>
      </c>
      <c r="F66" s="2">
        <f t="shared" si="91"/>
        <v>13.6</v>
      </c>
      <c r="G66" s="2">
        <f t="shared" si="91"/>
        <v>10.5</v>
      </c>
      <c r="H66" s="2">
        <f t="shared" si="91"/>
        <v>10.5</v>
      </c>
      <c r="I66" s="2">
        <v>10.5</v>
      </c>
    </row>
    <row r="67" spans="1:9">
      <c r="A67" s="26"/>
      <c r="B67" t="s">
        <v>79</v>
      </c>
      <c r="C67" s="2">
        <v>10.5</v>
      </c>
      <c r="D67" s="2">
        <v>10.5</v>
      </c>
      <c r="E67" s="2">
        <v>8.9</v>
      </c>
      <c r="F67" s="2">
        <v>13.6</v>
      </c>
      <c r="G67" s="2">
        <v>10.5</v>
      </c>
      <c r="H67" s="2">
        <v>10.5</v>
      </c>
      <c r="I67" s="2">
        <v>10.5</v>
      </c>
    </row>
    <row r="68" spans="1:9">
      <c r="A68" s="26"/>
      <c r="B68" t="s">
        <v>80</v>
      </c>
      <c r="C68" s="2">
        <v>10.5</v>
      </c>
      <c r="D68" s="2">
        <v>10.5</v>
      </c>
      <c r="E68" s="2">
        <v>8.9</v>
      </c>
      <c r="F68" s="2">
        <v>13.6</v>
      </c>
      <c r="G68" s="2">
        <v>10.5</v>
      </c>
      <c r="H68" s="2">
        <v>10.5</v>
      </c>
      <c r="I68" s="2">
        <v>10.5</v>
      </c>
    </row>
    <row r="69" spans="1:9">
      <c r="A69" s="26"/>
      <c r="B69" t="s">
        <v>1</v>
      </c>
      <c r="C69" s="2">
        <f>C65*C67+(C65*C66/2)+(C65*C68/2)</f>
        <v>587706.08914374001</v>
      </c>
      <c r="D69" s="2">
        <f>D65*D67+(D65*D66/2)+(D65*D68/2)</f>
        <v>587706.08914374001</v>
      </c>
      <c r="E69" s="2">
        <f>E65*E67+(E65*E66/2)+(E65*E68/2)</f>
        <v>603710.80789017596</v>
      </c>
      <c r="F69" s="2">
        <f t="shared" ref="F69:I69" si="92">F65*F67+(F65*F66/2)+(F65*F68/2)</f>
        <v>558726.21153484797</v>
      </c>
      <c r="G69" s="2">
        <f t="shared" si="92"/>
        <v>587706.08914374001</v>
      </c>
      <c r="H69" s="2">
        <f t="shared" si="92"/>
        <v>587706.08914374001</v>
      </c>
      <c r="I69" s="2">
        <f t="shared" si="92"/>
        <v>587706.08914374001</v>
      </c>
    </row>
    <row r="70" spans="1:9">
      <c r="A70" s="26"/>
      <c r="B70" t="s">
        <v>7</v>
      </c>
      <c r="C70" s="2">
        <f t="shared" ref="C70:I70" si="93">C57+(C57*$F$5)</f>
        <v>237630.47451646661</v>
      </c>
      <c r="D70" s="2">
        <f t="shared" ref="D70" si="94">D57+(D57*$F$5)</f>
        <v>237630.47451646661</v>
      </c>
      <c r="E70" s="2">
        <f t="shared" si="93"/>
        <v>237630.47451646661</v>
      </c>
      <c r="F70" s="2">
        <f t="shared" si="93"/>
        <v>237630.47451646661</v>
      </c>
      <c r="G70" s="2">
        <f t="shared" si="93"/>
        <v>237630.47451646661</v>
      </c>
      <c r="H70" s="2">
        <f t="shared" si="93"/>
        <v>237630.47451646661</v>
      </c>
      <c r="I70" s="2">
        <f t="shared" si="93"/>
        <v>237630.47451646661</v>
      </c>
    </row>
    <row r="71" spans="1:9">
      <c r="A71" s="26"/>
      <c r="B71" t="s">
        <v>8</v>
      </c>
      <c r="C71" s="2">
        <f t="shared" ref="C71:I71" si="95">C58+(C58*Personalkostesteigerung)</f>
        <v>260894.29379616</v>
      </c>
      <c r="D71" s="2">
        <f t="shared" ref="D71" si="96">D58+(D58*Personalkostesteigerung)</f>
        <v>260894.29379616</v>
      </c>
      <c r="E71" s="2">
        <f t="shared" si="95"/>
        <v>260894.29379616</v>
      </c>
      <c r="F71" s="2">
        <f t="shared" si="95"/>
        <v>260894.29379616</v>
      </c>
      <c r="G71" s="2">
        <f t="shared" si="95"/>
        <v>260894.29379616</v>
      </c>
      <c r="H71" s="2">
        <f t="shared" si="95"/>
        <v>260894.29379616</v>
      </c>
      <c r="I71" s="2">
        <f t="shared" si="95"/>
        <v>260894.29379616</v>
      </c>
    </row>
    <row r="72" spans="1:9">
      <c r="A72" s="26"/>
      <c r="B72" t="s">
        <v>9</v>
      </c>
      <c r="C72" s="2">
        <v>93984</v>
      </c>
      <c r="D72" s="2">
        <v>93984</v>
      </c>
      <c r="E72" s="2">
        <v>93984</v>
      </c>
      <c r="F72" s="2">
        <v>93984</v>
      </c>
      <c r="G72" s="2">
        <v>93984</v>
      </c>
      <c r="H72" s="2">
        <v>93984</v>
      </c>
      <c r="I72" s="2">
        <v>93984</v>
      </c>
    </row>
    <row r="73" spans="1:9">
      <c r="A73" s="26"/>
      <c r="B73" t="s">
        <v>5</v>
      </c>
      <c r="C73" s="2"/>
      <c r="D73" s="2"/>
      <c r="E73" s="2"/>
      <c r="F73" s="2"/>
      <c r="G73" s="2">
        <v>50000</v>
      </c>
      <c r="H73" s="2">
        <v>50000</v>
      </c>
      <c r="I73" s="2">
        <v>10000</v>
      </c>
    </row>
    <row r="74" spans="1:9">
      <c r="A74" s="26"/>
      <c r="B74" t="s">
        <v>10</v>
      </c>
      <c r="C74" s="3">
        <f>SUM(C70:C73)</f>
        <v>592508.76831262663</v>
      </c>
      <c r="D74" s="3">
        <f>SUM(D70:D73)</f>
        <v>592508.76831262663</v>
      </c>
      <c r="E74" s="3">
        <f t="shared" ref="E74:I74" si="97">SUM(E70:E73)</f>
        <v>592508.76831262663</v>
      </c>
      <c r="F74" s="3">
        <f t="shared" si="97"/>
        <v>592508.76831262663</v>
      </c>
      <c r="G74" s="3">
        <f t="shared" si="97"/>
        <v>642508.76831262663</v>
      </c>
      <c r="H74" s="3">
        <f t="shared" si="97"/>
        <v>642508.76831262663</v>
      </c>
      <c r="I74" s="3">
        <f t="shared" si="97"/>
        <v>602508.76831262663</v>
      </c>
    </row>
    <row r="75" spans="1:9">
      <c r="A75" s="26"/>
      <c r="B75" s="8" t="s">
        <v>11</v>
      </c>
      <c r="C75" s="18">
        <f>C69-C74</f>
        <v>-4802.6791688866215</v>
      </c>
      <c r="D75" s="18">
        <f>D69-D74</f>
        <v>-4802.6791688866215</v>
      </c>
      <c r="E75" s="18">
        <f t="shared" ref="E75:I75" si="98">E69-E74</f>
        <v>11202.039577549323</v>
      </c>
      <c r="F75" s="18">
        <f t="shared" si="98"/>
        <v>-33782.556777778664</v>
      </c>
      <c r="G75" s="18">
        <f t="shared" si="98"/>
        <v>-54802.679168886621</v>
      </c>
      <c r="H75" s="18">
        <f>H69-H74</f>
        <v>-54802.679168886621</v>
      </c>
      <c r="I75" s="18">
        <f t="shared" si="98"/>
        <v>-14802.679168886621</v>
      </c>
    </row>
    <row r="76" spans="1:9">
      <c r="A76" s="26"/>
      <c r="B76" s="8" t="s">
        <v>12</v>
      </c>
      <c r="C76" s="18">
        <f t="shared" ref="C76:D76" si="99">C63+C75</f>
        <v>-61464.975989489292</v>
      </c>
      <c r="D76" s="18">
        <f t="shared" si="99"/>
        <v>-75521.804162989196</v>
      </c>
      <c r="E76" s="18">
        <f t="shared" ref="E76" si="100">E63+E75</f>
        <v>-52536.563492653309</v>
      </c>
      <c r="F76" s="18">
        <f t="shared" ref="F76" si="101">F63+F75</f>
        <v>-123691.47458078119</v>
      </c>
      <c r="G76" s="18">
        <f t="shared" ref="G76" si="102">G63+G75</f>
        <v>-136798.88016598916</v>
      </c>
      <c r="H76" s="18">
        <f t="shared" ref="H76" si="103">H63+H75</f>
        <v>-133961.82016598922</v>
      </c>
      <c r="I76" s="18">
        <f t="shared" ref="I76" si="104">I63+I75</f>
        <v>-111464.97598948929</v>
      </c>
    </row>
    <row r="77" spans="1:9" ht="15.75" thickBot="1">
      <c r="A77" s="26"/>
      <c r="B77" s="19" t="s">
        <v>19</v>
      </c>
      <c r="C77" s="20">
        <f>SUM(C64,C75)</f>
        <v>88487.954010510759</v>
      </c>
      <c r="D77" s="20">
        <f>SUM(D64,D75)</f>
        <v>74431.125837010855</v>
      </c>
      <c r="E77" s="20">
        <f t="shared" ref="E77:I77" si="105">SUM(E64,E75)</f>
        <v>97416.366507346742</v>
      </c>
      <c r="F77" s="20">
        <f t="shared" si="105"/>
        <v>26261.455419218866</v>
      </c>
      <c r="G77" s="20">
        <f t="shared" si="105"/>
        <v>13154.04983401089</v>
      </c>
      <c r="H77" s="20">
        <f t="shared" si="105"/>
        <v>15991.109834010829</v>
      </c>
      <c r="I77" s="20">
        <f t="shared" si="105"/>
        <v>38487.954010510759</v>
      </c>
    </row>
    <row r="78" spans="1:9" ht="15.75" thickTop="1"/>
  </sheetData>
  <scenarios current="0">
    <scenario name="Besta Case" locked="1" count="4" user="Maxim Walter" comment="Erstellt von Maxim Walter am 16.04.2022">
      <inputCells r="C41" val="8" numFmtId="44"/>
      <inputCells r="C42" val="8" numFmtId="44"/>
      <inputCells r="C54" val="10" numFmtId="44"/>
      <inputCells r="C55" val="10" numFmtId="44"/>
    </scenario>
  </scenarios>
  <mergeCells count="5">
    <mergeCell ref="A13:A25"/>
    <mergeCell ref="A26:A38"/>
    <mergeCell ref="A39:A51"/>
    <mergeCell ref="A52:A64"/>
    <mergeCell ref="A65:A77"/>
  </mergeCells>
  <phoneticPr fontId="3" type="noConversion"/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A1F3-721F-46EA-BDF8-93D2F11F6BE2}">
  <dimension ref="B1:L35"/>
  <sheetViews>
    <sheetView tabSelected="1" topLeftCell="A22" workbookViewId="0">
      <selection activeCell="J26" sqref="J26"/>
    </sheetView>
  </sheetViews>
  <sheetFormatPr baseColWidth="10" defaultRowHeight="15"/>
  <cols>
    <col min="2" max="2" width="43.7109375" bestFit="1" customWidth="1"/>
    <col min="3" max="3" width="12" bestFit="1" customWidth="1"/>
    <col min="4" max="4" width="11" bestFit="1" customWidth="1"/>
    <col min="5" max="5" width="12" bestFit="1" customWidth="1"/>
    <col min="10" max="10" width="18.42578125" customWidth="1"/>
    <col min="12" max="12" width="12" bestFit="1" customWidth="1"/>
  </cols>
  <sheetData>
    <row r="1" spans="2:12" ht="15.75" thickBot="1"/>
    <row r="2" spans="2:12" ht="21.75" thickBot="1">
      <c r="B2" s="27" t="s">
        <v>56</v>
      </c>
      <c r="C2" s="28"/>
      <c r="D2" s="28"/>
      <c r="E2" s="29"/>
    </row>
    <row r="4" spans="2:12">
      <c r="B4" s="6" t="s">
        <v>22</v>
      </c>
      <c r="C4" s="7">
        <v>2022</v>
      </c>
      <c r="D4" s="7">
        <v>2023</v>
      </c>
      <c r="E4" s="7">
        <v>2024</v>
      </c>
    </row>
    <row r="5" spans="2:12">
      <c r="B5" s="8" t="s">
        <v>23</v>
      </c>
      <c r="C5" s="11">
        <v>10000</v>
      </c>
      <c r="D5" s="11">
        <v>1000</v>
      </c>
      <c r="E5" s="11">
        <v>5000</v>
      </c>
    </row>
    <row r="6" spans="2:12">
      <c r="B6" s="8" t="s">
        <v>24</v>
      </c>
      <c r="C6" s="11">
        <v>500</v>
      </c>
      <c r="D6" s="11">
        <v>500</v>
      </c>
      <c r="E6" s="11">
        <v>2500</v>
      </c>
    </row>
    <row r="7" spans="2:12">
      <c r="B7" s="8" t="s">
        <v>25</v>
      </c>
      <c r="C7" s="11">
        <v>5000</v>
      </c>
      <c r="D7" s="11">
        <v>5000</v>
      </c>
      <c r="E7" s="11">
        <v>5000</v>
      </c>
    </row>
    <row r="8" spans="2:12">
      <c r="B8" s="8" t="s">
        <v>26</v>
      </c>
      <c r="C8" s="11">
        <v>500</v>
      </c>
      <c r="D8" s="11">
        <v>500</v>
      </c>
      <c r="E8" s="11">
        <v>500</v>
      </c>
    </row>
    <row r="9" spans="2:12">
      <c r="B9" s="8" t="s">
        <v>27</v>
      </c>
      <c r="C9" s="11">
        <v>1000</v>
      </c>
      <c r="D9" s="11">
        <v>1000</v>
      </c>
      <c r="E9" s="11">
        <v>40000</v>
      </c>
    </row>
    <row r="10" spans="2:12">
      <c r="B10" s="9" t="s">
        <v>28</v>
      </c>
      <c r="C10" s="10">
        <f>SUM(C5:C9)</f>
        <v>17000</v>
      </c>
      <c r="D10" s="10">
        <f>SUM(D5:D9)</f>
        <v>8000</v>
      </c>
      <c r="E10" s="10">
        <f>SUM(E5:E9)</f>
        <v>53000</v>
      </c>
    </row>
    <row r="12" spans="2:12">
      <c r="B12" s="30" t="s">
        <v>57</v>
      </c>
      <c r="C12" s="30"/>
      <c r="D12" s="30"/>
      <c r="E12" s="30"/>
      <c r="I12" s="30"/>
      <c r="J12" s="30"/>
      <c r="K12" s="30"/>
      <c r="L12" s="30"/>
    </row>
    <row r="14" spans="2:12">
      <c r="B14" s="8" t="s">
        <v>29</v>
      </c>
    </row>
    <row r="15" spans="2:12">
      <c r="B15" s="8"/>
      <c r="C15" s="8" t="s">
        <v>30</v>
      </c>
      <c r="D15" s="8"/>
      <c r="E15" s="8" t="s">
        <v>31</v>
      </c>
      <c r="F15" s="8" t="s">
        <v>32</v>
      </c>
      <c r="G15" s="8"/>
    </row>
    <row r="16" spans="2:12">
      <c r="B16" s="8" t="s">
        <v>33</v>
      </c>
      <c r="C16" s="8">
        <v>5</v>
      </c>
      <c r="D16" s="12">
        <v>1300</v>
      </c>
      <c r="E16" s="12">
        <f>C16*D16</f>
        <v>6500</v>
      </c>
      <c r="F16" s="8" t="s">
        <v>34</v>
      </c>
      <c r="G16" s="8"/>
      <c r="L16" s="2"/>
    </row>
    <row r="17" spans="2:12">
      <c r="B17" s="8" t="s">
        <v>35</v>
      </c>
      <c r="C17" s="8">
        <v>4</v>
      </c>
      <c r="D17" s="12">
        <v>60</v>
      </c>
      <c r="E17" s="12">
        <f>C17*D17</f>
        <v>240</v>
      </c>
      <c r="F17" s="8" t="s">
        <v>36</v>
      </c>
      <c r="G17" s="13" t="s">
        <v>37</v>
      </c>
      <c r="L17" s="2"/>
    </row>
    <row r="18" spans="2:12">
      <c r="B18" s="8" t="s">
        <v>38</v>
      </c>
      <c r="C18" s="8">
        <v>1</v>
      </c>
      <c r="D18" s="12">
        <v>500</v>
      </c>
      <c r="E18" s="12">
        <f t="shared" ref="E18:E23" si="0">C18*D18</f>
        <v>500</v>
      </c>
      <c r="F18" s="8"/>
      <c r="G18" s="8"/>
      <c r="L18" s="2"/>
    </row>
    <row r="19" spans="2:12">
      <c r="B19" s="8" t="s">
        <v>39</v>
      </c>
      <c r="C19" s="8">
        <v>2</v>
      </c>
      <c r="D19" s="12">
        <v>180</v>
      </c>
      <c r="E19" s="12">
        <f t="shared" si="0"/>
        <v>360</v>
      </c>
      <c r="F19" s="8" t="s">
        <v>40</v>
      </c>
      <c r="G19" s="8"/>
      <c r="L19" s="2"/>
    </row>
    <row r="20" spans="2:12">
      <c r="B20" s="8" t="s">
        <v>59</v>
      </c>
      <c r="C20" s="8">
        <v>1</v>
      </c>
      <c r="D20" s="12">
        <v>160</v>
      </c>
      <c r="E20" s="12">
        <f t="shared" si="0"/>
        <v>160</v>
      </c>
      <c r="F20" s="8" t="s">
        <v>41</v>
      </c>
      <c r="G20" s="8"/>
      <c r="L20" s="2"/>
    </row>
    <row r="21" spans="2:12">
      <c r="B21" s="8" t="s">
        <v>42</v>
      </c>
      <c r="C21" s="8">
        <v>3</v>
      </c>
      <c r="D21" s="12">
        <v>300</v>
      </c>
      <c r="E21" s="12">
        <f t="shared" si="0"/>
        <v>900</v>
      </c>
      <c r="F21" s="8"/>
      <c r="G21" s="8"/>
      <c r="L21" s="2"/>
    </row>
    <row r="22" spans="2:12">
      <c r="B22" s="8" t="s">
        <v>43</v>
      </c>
      <c r="C22" s="8">
        <v>4</v>
      </c>
      <c r="D22" s="12">
        <v>30</v>
      </c>
      <c r="E22" s="12">
        <f t="shared" si="0"/>
        <v>120</v>
      </c>
      <c r="F22" s="8" t="s">
        <v>44</v>
      </c>
      <c r="G22" s="8"/>
    </row>
    <row r="23" spans="2:12">
      <c r="B23" s="8" t="s">
        <v>45</v>
      </c>
      <c r="C23" s="8">
        <v>1</v>
      </c>
      <c r="D23" s="12">
        <v>1000</v>
      </c>
      <c r="E23" s="12">
        <f t="shared" si="0"/>
        <v>1000</v>
      </c>
      <c r="F23" s="8"/>
      <c r="G23" s="8"/>
    </row>
    <row r="24" spans="2:12">
      <c r="B24" s="8" t="s">
        <v>31</v>
      </c>
      <c r="C24" s="8"/>
      <c r="D24" s="12"/>
      <c r="E24" s="12">
        <f>SUM(E16:E23)</f>
        <v>9780</v>
      </c>
      <c r="F24" s="8"/>
      <c r="G24" s="8"/>
    </row>
    <row r="26" spans="2:12">
      <c r="B26" t="s">
        <v>46</v>
      </c>
    </row>
    <row r="27" spans="2:12">
      <c r="B27" s="8"/>
      <c r="C27" s="8" t="s">
        <v>47</v>
      </c>
      <c r="D27" s="8" t="s">
        <v>48</v>
      </c>
      <c r="E27" s="8" t="s">
        <v>31</v>
      </c>
      <c r="F27" s="8" t="s">
        <v>32</v>
      </c>
      <c r="G27" s="8"/>
    </row>
    <row r="28" spans="2:12">
      <c r="B28" s="8" t="s">
        <v>49</v>
      </c>
      <c r="C28" s="8">
        <v>1</v>
      </c>
      <c r="D28" s="12">
        <v>200</v>
      </c>
      <c r="E28" s="12">
        <f>C28*D28</f>
        <v>200</v>
      </c>
      <c r="F28" s="8"/>
      <c r="G28" s="8"/>
      <c r="I28" s="24"/>
      <c r="J28" s="24"/>
      <c r="K28" s="24"/>
      <c r="L28" s="24"/>
    </row>
    <row r="29" spans="2:12">
      <c r="B29" s="8" t="s">
        <v>50</v>
      </c>
      <c r="C29" s="8">
        <v>1</v>
      </c>
      <c r="D29" s="12">
        <v>300</v>
      </c>
      <c r="E29" s="12">
        <f t="shared" ref="E29:E34" si="1">C29*D29</f>
        <v>300</v>
      </c>
      <c r="F29" s="8" t="s">
        <v>51</v>
      </c>
      <c r="G29" s="8"/>
      <c r="I29" s="24"/>
      <c r="J29" s="24"/>
      <c r="K29" s="21"/>
      <c r="L29" s="22"/>
    </row>
    <row r="30" spans="2:12">
      <c r="B30" s="8" t="s">
        <v>52</v>
      </c>
      <c r="C30" s="8">
        <v>1</v>
      </c>
      <c r="D30" s="12">
        <v>800</v>
      </c>
      <c r="E30" s="12">
        <f t="shared" si="1"/>
        <v>800</v>
      </c>
      <c r="F30" s="8"/>
      <c r="G30" s="8"/>
      <c r="I30" s="21"/>
      <c r="J30" s="21"/>
      <c r="K30" s="21"/>
      <c r="L30" s="21"/>
    </row>
    <row r="31" spans="2:12">
      <c r="B31" s="8" t="s">
        <v>53</v>
      </c>
      <c r="C31" s="8"/>
      <c r="D31" s="12"/>
      <c r="E31" s="12">
        <v>3000</v>
      </c>
      <c r="F31" s="8"/>
      <c r="G31" s="8"/>
      <c r="I31" s="21"/>
      <c r="J31" s="21"/>
      <c r="K31" s="23"/>
      <c r="L31" s="23"/>
    </row>
    <row r="32" spans="2:12">
      <c r="B32" s="8" t="s">
        <v>54</v>
      </c>
      <c r="C32" s="8">
        <v>2</v>
      </c>
      <c r="D32" s="12">
        <v>150</v>
      </c>
      <c r="E32" s="12">
        <f t="shared" si="1"/>
        <v>300</v>
      </c>
      <c r="F32" s="8" t="s">
        <v>55</v>
      </c>
      <c r="G32" s="8"/>
      <c r="I32" s="21"/>
      <c r="J32" s="21"/>
      <c r="K32" s="23"/>
      <c r="L32" s="23"/>
    </row>
    <row r="33" spans="2:12">
      <c r="B33" s="8" t="s">
        <v>58</v>
      </c>
      <c r="C33" s="8">
        <v>1</v>
      </c>
      <c r="D33" s="12">
        <v>200</v>
      </c>
      <c r="E33" s="12">
        <f t="shared" si="1"/>
        <v>200</v>
      </c>
      <c r="F33" s="8"/>
      <c r="G33" s="8"/>
      <c r="I33" s="21"/>
      <c r="J33" s="21"/>
      <c r="K33" s="21"/>
      <c r="L33" s="22"/>
    </row>
    <row r="34" spans="2:12">
      <c r="B34" s="8"/>
      <c r="C34" s="8"/>
      <c r="D34" s="12"/>
      <c r="E34" s="12">
        <f t="shared" si="1"/>
        <v>0</v>
      </c>
      <c r="F34" s="8"/>
      <c r="G34" s="8"/>
      <c r="I34" s="21"/>
      <c r="J34" s="21"/>
      <c r="K34" s="21"/>
      <c r="L34" s="21"/>
    </row>
    <row r="35" spans="2:12">
      <c r="B35" s="8"/>
      <c r="C35" s="8"/>
      <c r="D35" s="12"/>
      <c r="E35" s="12">
        <f>SUM(E28:E34)</f>
        <v>4800</v>
      </c>
      <c r="F35" s="8"/>
      <c r="G35" s="8"/>
    </row>
  </sheetData>
  <mergeCells count="3">
    <mergeCell ref="B2:E2"/>
    <mergeCell ref="B12:E12"/>
    <mergeCell ref="I12:L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Szenarien</vt:lpstr>
      <vt:lpstr>Investitionen</vt:lpstr>
      <vt:lpstr>DefA23</vt:lpstr>
      <vt:lpstr>DefA24</vt:lpstr>
      <vt:lpstr>DefA25</vt:lpstr>
      <vt:lpstr>Infaltionsrate__prognose</vt:lpstr>
      <vt:lpstr>Personalkostesteigerung</vt:lpstr>
      <vt:lpstr>RunA23</vt:lpstr>
      <vt:lpstr>RunA24</vt:lpstr>
      <vt:lpstr>RunA25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Walter</dc:creator>
  <cp:lastModifiedBy>Maxim Walter</cp:lastModifiedBy>
  <dcterms:created xsi:type="dcterms:W3CDTF">2022-04-13T11:13:44Z</dcterms:created>
  <dcterms:modified xsi:type="dcterms:W3CDTF">2022-04-18T15:19:52Z</dcterms:modified>
</cp:coreProperties>
</file>