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07_Beratung_Service\02_Projektmanagement\BAK-PM\AG_Personalkosten\HEU\02_Version\"/>
    </mc:Choice>
  </mc:AlternateContent>
  <xr:revisionPtr revIDLastSave="0" documentId="8_{9508B012-E93A-4DB6-A798-31F3ED05F1DE}" xr6:coauthVersionLast="47" xr6:coauthVersionMax="47" xr10:uidLastSave="{00000000-0000-0000-0000-000000000000}"/>
  <bookViews>
    <workbookView xWindow="-28920" yWindow="3795" windowWidth="29040" windowHeight="15840" tabRatio="931" activeTab="16" xr2:uid="{00000000-000D-0000-FFFF-FFFF00000000}"/>
  </bookViews>
  <sheets>
    <sheet name="Disclaimer" sheetId="1" r:id="rId1"/>
    <sheet name="Instructions" sheetId="2" r:id="rId2"/>
    <sheet name="Start Data" sheetId="3" r:id="rId3"/>
    <sheet name="Example" sheetId="22" r:id="rId4"/>
    <sheet name="January" sheetId="5" r:id="rId5"/>
    <sheet name="February" sheetId="21" r:id="rId6"/>
    <sheet name="March" sheetId="23" r:id="rId7"/>
    <sheet name="April" sheetId="24" r:id="rId8"/>
    <sheet name="May" sheetId="25" r:id="rId9"/>
    <sheet name="June" sheetId="26" r:id="rId10"/>
    <sheet name="July" sheetId="27" r:id="rId11"/>
    <sheet name="August" sheetId="28" r:id="rId12"/>
    <sheet name="September" sheetId="29" r:id="rId13"/>
    <sheet name="October" sheetId="30" r:id="rId14"/>
    <sheet name="November" sheetId="31" r:id="rId15"/>
    <sheet name="December" sheetId="32" r:id="rId16"/>
    <sheet name="Total" sheetId="17" r:id="rId17"/>
    <sheet name="Calendar" sheetId="18" r:id="rId18"/>
    <sheet name="Public Holidays" sheetId="19" r:id="rId19"/>
    <sheet name="Type of personnel" sheetId="20" r:id="rId20"/>
  </sheets>
  <definedNames>
    <definedName name="_xlnm.Print_Area" localSheetId="7">April!$A$1:$B$57</definedName>
    <definedName name="_xlnm.Print_Area" localSheetId="11">August!$A$1:$B$57</definedName>
    <definedName name="_xlnm.Print_Area" localSheetId="15">December!$A$1:$B$57</definedName>
    <definedName name="_xlnm.Print_Area" localSheetId="3">Example!$A$1:$B$57</definedName>
    <definedName name="_xlnm.Print_Area" localSheetId="5">February!$A$1:$B$57</definedName>
    <definedName name="_xlnm.Print_Area" localSheetId="4">January!$A$1:$B$57</definedName>
    <definedName name="_xlnm.Print_Area" localSheetId="10">July!$A$1:$B$57</definedName>
    <definedName name="_xlnm.Print_Area" localSheetId="9">June!$A$1:$B$57</definedName>
    <definedName name="_xlnm.Print_Area" localSheetId="6">March!$A$1:$B$57</definedName>
    <definedName name="_xlnm.Print_Area" localSheetId="8">May!$A$1:$B$57</definedName>
    <definedName name="_xlnm.Print_Area" localSheetId="14">November!$A$1:$B$57</definedName>
    <definedName name="_xlnm.Print_Area" localSheetId="13">October!$A$1:$B$57</definedName>
    <definedName name="_xlnm.Print_Area" localSheetId="12">September!$A$1:$B$57</definedName>
    <definedName name="_xlnm.Print_Area" localSheetId="2">'Start Data'!$A$2:$G$46</definedName>
    <definedName name="_xlnm.Print_Area" localSheetId="16">Total!$A$1:$Z$38</definedName>
    <definedName name="Schleswig_Holstein">'Public Holidays'!$B$3:$B$21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J22" i="3"/>
  <c r="J23" i="3"/>
  <c r="J24" i="3"/>
  <c r="J20" i="3"/>
  <c r="R16" i="17"/>
  <c r="R17" i="17"/>
  <c r="R18" i="17"/>
  <c r="R19" i="17"/>
  <c r="R20" i="17"/>
  <c r="R21" i="17"/>
  <c r="R22" i="17"/>
  <c r="R23" i="17"/>
  <c r="R24" i="17"/>
  <c r="R25" i="17"/>
  <c r="R26" i="17"/>
  <c r="R27" i="17"/>
  <c r="R28" i="17"/>
  <c r="R29" i="17"/>
  <c r="R15" i="17"/>
  <c r="B54" i="23"/>
  <c r="B54" i="24"/>
  <c r="B54" i="25"/>
  <c r="B54" i="26"/>
  <c r="B54" i="27"/>
  <c r="B54" i="28"/>
  <c r="B54" i="29"/>
  <c r="B54" i="30"/>
  <c r="B54" i="31"/>
  <c r="B54" i="32"/>
  <c r="B54" i="21"/>
  <c r="B49" i="23"/>
  <c r="B49" i="24"/>
  <c r="B49" i="25"/>
  <c r="B49" i="26"/>
  <c r="B49" i="27"/>
  <c r="B49" i="28"/>
  <c r="B49" i="29"/>
  <c r="B49" i="30"/>
  <c r="B49" i="31"/>
  <c r="B49" i="32"/>
  <c r="B49" i="21"/>
  <c r="B54" i="5"/>
  <c r="B49" i="5"/>
  <c r="B15" i="3"/>
  <c r="D21" i="3"/>
  <c r="D22" i="3"/>
  <c r="D23" i="3"/>
  <c r="D24" i="3"/>
  <c r="E76" i="5"/>
  <c r="E77" i="5"/>
  <c r="F20" i="3"/>
  <c r="F21" i="3"/>
  <c r="F22" i="3"/>
  <c r="F23" i="3"/>
  <c r="F24" i="3"/>
  <c r="R30" i="17" l="1"/>
  <c r="F76" i="5"/>
  <c r="F77" i="5" l="1"/>
  <c r="B35" i="32" l="1"/>
  <c r="B30" i="32"/>
  <c r="B41" i="32" s="1"/>
  <c r="A29" i="32"/>
  <c r="A28" i="32"/>
  <c r="A27" i="32"/>
  <c r="A26" i="32"/>
  <c r="A25" i="32"/>
  <c r="A24" i="32"/>
  <c r="A23" i="32"/>
  <c r="A22" i="32"/>
  <c r="A21" i="32"/>
  <c r="A20" i="32"/>
  <c r="A19" i="32"/>
  <c r="A18" i="32"/>
  <c r="A17" i="32"/>
  <c r="A16" i="32"/>
  <c r="A15" i="32"/>
  <c r="B11" i="32"/>
  <c r="A10" i="32"/>
  <c r="B9" i="32"/>
  <c r="A9" i="32"/>
  <c r="B8" i="32"/>
  <c r="A8" i="32"/>
  <c r="B7" i="32"/>
  <c r="A7" i="32"/>
  <c r="B6" i="32"/>
  <c r="A6" i="32"/>
  <c r="B5" i="32"/>
  <c r="A5" i="32"/>
  <c r="B4" i="32"/>
  <c r="A4" i="32"/>
  <c r="B2" i="32"/>
  <c r="B35" i="31"/>
  <c r="B30" i="31"/>
  <c r="A29" i="31"/>
  <c r="A28" i="31"/>
  <c r="A27" i="31"/>
  <c r="A26" i="31"/>
  <c r="A25" i="31"/>
  <c r="A24" i="31"/>
  <c r="A23" i="31"/>
  <c r="A22" i="31"/>
  <c r="A21" i="31"/>
  <c r="A20" i="31"/>
  <c r="A19" i="31"/>
  <c r="A18" i="31"/>
  <c r="A17" i="31"/>
  <c r="A16" i="31"/>
  <c r="A15" i="31"/>
  <c r="B11" i="31"/>
  <c r="A10" i="31"/>
  <c r="B9" i="31"/>
  <c r="A9" i="31"/>
  <c r="B8" i="31"/>
  <c r="A8" i="31"/>
  <c r="B7" i="31"/>
  <c r="A7" i="31"/>
  <c r="B6" i="31"/>
  <c r="A6" i="31"/>
  <c r="B5" i="31"/>
  <c r="A5" i="31"/>
  <c r="B4" i="31"/>
  <c r="A4" i="31"/>
  <c r="B2" i="31"/>
  <c r="B35" i="30"/>
  <c r="B30" i="30"/>
  <c r="B41" i="30" s="1"/>
  <c r="A29" i="30"/>
  <c r="A28" i="30"/>
  <c r="A27" i="30"/>
  <c r="A26" i="30"/>
  <c r="A25" i="30"/>
  <c r="A24" i="30"/>
  <c r="A23" i="30"/>
  <c r="A22" i="30"/>
  <c r="A21" i="30"/>
  <c r="A20" i="30"/>
  <c r="A19" i="30"/>
  <c r="A18" i="30"/>
  <c r="A17" i="30"/>
  <c r="A16" i="30"/>
  <c r="A15" i="30"/>
  <c r="B11" i="30"/>
  <c r="A10" i="30"/>
  <c r="B9" i="30"/>
  <c r="A9" i="30"/>
  <c r="B8" i="30"/>
  <c r="A8" i="30"/>
  <c r="B7" i="30"/>
  <c r="A7" i="30"/>
  <c r="B6" i="30"/>
  <c r="A6" i="30"/>
  <c r="B5" i="30"/>
  <c r="A5" i="30"/>
  <c r="B4" i="30"/>
  <c r="A4" i="30"/>
  <c r="B2" i="30"/>
  <c r="B35" i="29"/>
  <c r="B30" i="29"/>
  <c r="B41" i="29" s="1"/>
  <c r="A29" i="29"/>
  <c r="A28" i="29"/>
  <c r="A27" i="29"/>
  <c r="A26" i="29"/>
  <c r="A25" i="29"/>
  <c r="A24" i="29"/>
  <c r="A23" i="29"/>
  <c r="A22" i="29"/>
  <c r="A21" i="29"/>
  <c r="A20" i="29"/>
  <c r="A19" i="29"/>
  <c r="A18" i="29"/>
  <c r="A17" i="29"/>
  <c r="A16" i="29"/>
  <c r="A15" i="29"/>
  <c r="B11" i="29"/>
  <c r="A10" i="29"/>
  <c r="B9" i="29"/>
  <c r="A9" i="29"/>
  <c r="B8" i="29"/>
  <c r="A8" i="29"/>
  <c r="B7" i="29"/>
  <c r="A7" i="29"/>
  <c r="B6" i="29"/>
  <c r="A6" i="29"/>
  <c r="B5" i="29"/>
  <c r="A5" i="29"/>
  <c r="B4" i="29"/>
  <c r="A4" i="29"/>
  <c r="B2" i="29"/>
  <c r="B35" i="28"/>
  <c r="B30" i="28"/>
  <c r="B41" i="28" s="1"/>
  <c r="A29" i="28"/>
  <c r="A28" i="28"/>
  <c r="A27" i="28"/>
  <c r="A26" i="28"/>
  <c r="A25" i="28"/>
  <c r="A24" i="28"/>
  <c r="A23" i="28"/>
  <c r="A22" i="28"/>
  <c r="A21" i="28"/>
  <c r="A20" i="28"/>
  <c r="A19" i="28"/>
  <c r="A18" i="28"/>
  <c r="A17" i="28"/>
  <c r="A16" i="28"/>
  <c r="A15" i="28"/>
  <c r="B11" i="28"/>
  <c r="A10" i="28"/>
  <c r="B9" i="28"/>
  <c r="A9" i="28"/>
  <c r="B8" i="28"/>
  <c r="A8" i="28"/>
  <c r="B7" i="28"/>
  <c r="A7" i="28"/>
  <c r="B6" i="28"/>
  <c r="A6" i="28"/>
  <c r="B5" i="28"/>
  <c r="A5" i="28"/>
  <c r="B4" i="28"/>
  <c r="A4" i="28"/>
  <c r="B2" i="28"/>
  <c r="B35" i="27"/>
  <c r="B30" i="27"/>
  <c r="B41" i="27" s="1"/>
  <c r="A29" i="27"/>
  <c r="A28" i="27"/>
  <c r="A27" i="27"/>
  <c r="A26" i="27"/>
  <c r="A25" i="27"/>
  <c r="A24" i="27"/>
  <c r="A23" i="27"/>
  <c r="A22" i="27"/>
  <c r="A21" i="27"/>
  <c r="A20" i="27"/>
  <c r="A19" i="27"/>
  <c r="A18" i="27"/>
  <c r="A17" i="27"/>
  <c r="A16" i="27"/>
  <c r="A15" i="27"/>
  <c r="B11" i="27"/>
  <c r="A10" i="27"/>
  <c r="B9" i="27"/>
  <c r="A9" i="27"/>
  <c r="B8" i="27"/>
  <c r="A8" i="27"/>
  <c r="B7" i="27"/>
  <c r="A7" i="27"/>
  <c r="B6" i="27"/>
  <c r="A6" i="27"/>
  <c r="B5" i="27"/>
  <c r="A5" i="27"/>
  <c r="B4" i="27"/>
  <c r="A4" i="27"/>
  <c r="B2" i="27"/>
  <c r="B35" i="26"/>
  <c r="B30" i="26"/>
  <c r="B41" i="26" s="1"/>
  <c r="A29" i="26"/>
  <c r="A28" i="26"/>
  <c r="A27" i="26"/>
  <c r="A26" i="26"/>
  <c r="A25" i="26"/>
  <c r="A24" i="26"/>
  <c r="A23" i="26"/>
  <c r="A22" i="26"/>
  <c r="A21" i="26"/>
  <c r="A20" i="26"/>
  <c r="A19" i="26"/>
  <c r="A18" i="26"/>
  <c r="A17" i="26"/>
  <c r="A16" i="26"/>
  <c r="A15" i="26"/>
  <c r="B11" i="26"/>
  <c r="A10" i="26"/>
  <c r="B9" i="26"/>
  <c r="A9" i="26"/>
  <c r="B8" i="26"/>
  <c r="A8" i="26"/>
  <c r="B7" i="26"/>
  <c r="A7" i="26"/>
  <c r="B6" i="26"/>
  <c r="A6" i="26"/>
  <c r="B5" i="26"/>
  <c r="A5" i="26"/>
  <c r="B4" i="26"/>
  <c r="A4" i="26"/>
  <c r="B2" i="26"/>
  <c r="B35" i="25"/>
  <c r="B30" i="25"/>
  <c r="B41" i="25" s="1"/>
  <c r="A29" i="25"/>
  <c r="A28" i="25"/>
  <c r="A27" i="25"/>
  <c r="A26" i="25"/>
  <c r="A25" i="25"/>
  <c r="A24" i="25"/>
  <c r="A23" i="25"/>
  <c r="A22" i="25"/>
  <c r="A21" i="25"/>
  <c r="A20" i="25"/>
  <c r="A19" i="25"/>
  <c r="A18" i="25"/>
  <c r="A17" i="25"/>
  <c r="A16" i="25"/>
  <c r="A15" i="25"/>
  <c r="B11" i="25"/>
  <c r="A10" i="25"/>
  <c r="B9" i="25"/>
  <c r="A9" i="25"/>
  <c r="B8" i="25"/>
  <c r="A8" i="25"/>
  <c r="B7" i="25"/>
  <c r="A7" i="25"/>
  <c r="B6" i="25"/>
  <c r="A6" i="25"/>
  <c r="B5" i="25"/>
  <c r="A5" i="25"/>
  <c r="B4" i="25"/>
  <c r="A4" i="25"/>
  <c r="B2" i="25"/>
  <c r="B35" i="24"/>
  <c r="B30" i="24"/>
  <c r="B41" i="24" s="1"/>
  <c r="A29" i="24"/>
  <c r="A28" i="24"/>
  <c r="A27" i="24"/>
  <c r="A26" i="24"/>
  <c r="A25" i="24"/>
  <c r="A24" i="24"/>
  <c r="A23" i="24"/>
  <c r="A22" i="24"/>
  <c r="A21" i="24"/>
  <c r="A20" i="24"/>
  <c r="A19" i="24"/>
  <c r="A18" i="24"/>
  <c r="A17" i="24"/>
  <c r="A16" i="24"/>
  <c r="A15" i="24"/>
  <c r="B11" i="24"/>
  <c r="A10" i="24"/>
  <c r="B9" i="24"/>
  <c r="A9" i="24"/>
  <c r="B8" i="24"/>
  <c r="A8" i="24"/>
  <c r="B7" i="24"/>
  <c r="A7" i="24"/>
  <c r="B6" i="24"/>
  <c r="A6" i="24"/>
  <c r="B5" i="24"/>
  <c r="A5" i="24"/>
  <c r="B4" i="24"/>
  <c r="A4" i="24"/>
  <c r="B2" i="24"/>
  <c r="B35" i="23"/>
  <c r="B30" i="23"/>
  <c r="B41" i="23" s="1"/>
  <c r="A29" i="23"/>
  <c r="A28" i="23"/>
  <c r="A27" i="23"/>
  <c r="A26" i="23"/>
  <c r="A25" i="23"/>
  <c r="A24" i="23"/>
  <c r="A23" i="23"/>
  <c r="A22" i="23"/>
  <c r="A21" i="23"/>
  <c r="A20" i="23"/>
  <c r="A19" i="23"/>
  <c r="A18" i="23"/>
  <c r="A17" i="23"/>
  <c r="A16" i="23"/>
  <c r="A15" i="23"/>
  <c r="B11" i="23"/>
  <c r="A10" i="23"/>
  <c r="B9" i="23"/>
  <c r="A9" i="23"/>
  <c r="B8" i="23"/>
  <c r="A8" i="23"/>
  <c r="B7" i="23"/>
  <c r="A7" i="23"/>
  <c r="B6" i="23"/>
  <c r="A6" i="23"/>
  <c r="B5" i="23"/>
  <c r="A5" i="23"/>
  <c r="B4" i="23"/>
  <c r="A4" i="23"/>
  <c r="B2" i="23"/>
  <c r="B38" i="31" l="1"/>
  <c r="B42" i="25"/>
  <c r="B38" i="25"/>
  <c r="B38" i="28"/>
  <c r="B41" i="31"/>
  <c r="B42" i="32"/>
  <c r="B38" i="32"/>
  <c r="B42" i="29"/>
  <c r="B42" i="30"/>
  <c r="B38" i="30"/>
  <c r="B38" i="29"/>
  <c r="B42" i="28"/>
  <c r="B42" i="27"/>
  <c r="B38" i="27"/>
  <c r="B42" i="26"/>
  <c r="B38" i="26"/>
  <c r="B42" i="24"/>
  <c r="B38" i="24"/>
  <c r="B42" i="23"/>
  <c r="B38" i="23"/>
  <c r="B35" i="22"/>
  <c r="B30" i="22"/>
  <c r="B41" i="22" s="1"/>
  <c r="A29" i="22"/>
  <c r="A28" i="22"/>
  <c r="A27" i="22"/>
  <c r="A26" i="22"/>
  <c r="A25" i="22"/>
  <c r="A24" i="22"/>
  <c r="A23" i="22"/>
  <c r="A22" i="22"/>
  <c r="A21" i="22"/>
  <c r="A20" i="22"/>
  <c r="A19" i="22"/>
  <c r="A18" i="22"/>
  <c r="A17" i="22"/>
  <c r="A16" i="22"/>
  <c r="A15" i="22"/>
  <c r="B11" i="22"/>
  <c r="A10" i="22"/>
  <c r="B9" i="22"/>
  <c r="A9" i="22"/>
  <c r="B8" i="22"/>
  <c r="A8" i="22"/>
  <c r="B7" i="22"/>
  <c r="A7" i="22"/>
  <c r="B6" i="22"/>
  <c r="A6" i="22"/>
  <c r="B5" i="22"/>
  <c r="A5" i="22"/>
  <c r="B4" i="22"/>
  <c r="A4" i="22"/>
  <c r="B2" i="22"/>
  <c r="B42" i="31" l="1"/>
  <c r="B42" i="22"/>
  <c r="B38" i="22"/>
  <c r="B35" i="21" l="1"/>
  <c r="B30" i="21"/>
  <c r="A29" i="21"/>
  <c r="A28" i="21"/>
  <c r="A27" i="21"/>
  <c r="A26" i="21"/>
  <c r="A25" i="21"/>
  <c r="A24" i="21"/>
  <c r="A23" i="21"/>
  <c r="A22" i="21"/>
  <c r="A21" i="21"/>
  <c r="A20" i="21"/>
  <c r="A19" i="21"/>
  <c r="A18" i="21"/>
  <c r="A17" i="21"/>
  <c r="A16" i="21"/>
  <c r="A15" i="21"/>
  <c r="B11" i="21"/>
  <c r="A10" i="21"/>
  <c r="B9" i="21"/>
  <c r="A9" i="21"/>
  <c r="B8" i="21"/>
  <c r="A8" i="21"/>
  <c r="B7" i="21"/>
  <c r="A7" i="21"/>
  <c r="B6" i="21"/>
  <c r="A6" i="21"/>
  <c r="B5" i="21"/>
  <c r="A5" i="21"/>
  <c r="B4" i="21"/>
  <c r="A4" i="21"/>
  <c r="B2" i="21"/>
  <c r="C15" i="17"/>
  <c r="B15" i="17"/>
  <c r="B38" i="21" l="1"/>
  <c r="B41" i="21"/>
  <c r="B42" i="21" s="1"/>
  <c r="B36" i="17"/>
  <c r="I36" i="17"/>
  <c r="L36" i="17"/>
  <c r="M36" i="17"/>
  <c r="D36" i="17"/>
  <c r="F36" i="17"/>
  <c r="G36" i="17"/>
  <c r="K36" i="17"/>
  <c r="J36" i="17"/>
  <c r="C36" i="17"/>
  <c r="E36" i="17"/>
  <c r="H36" i="17"/>
  <c r="N36" i="17" l="1"/>
  <c r="B51" i="19" l="1"/>
  <c r="B53" i="19"/>
  <c r="B54" i="19"/>
  <c r="F16" i="17"/>
  <c r="H33" i="17"/>
  <c r="J28" i="17"/>
  <c r="E21" i="17"/>
  <c r="L15" i="17"/>
  <c r="H19" i="17"/>
  <c r="H34" i="17"/>
  <c r="M18" i="17"/>
  <c r="K22" i="17"/>
  <c r="F32" i="17"/>
  <c r="L25" i="17"/>
  <c r="K15" i="17"/>
  <c r="J22" i="17"/>
  <c r="H23" i="17"/>
  <c r="D29" i="17"/>
  <c r="E24" i="17"/>
  <c r="B27" i="17"/>
  <c r="G33" i="17"/>
  <c r="E34" i="17"/>
  <c r="B23" i="17"/>
  <c r="L17" i="17"/>
  <c r="K17" i="17"/>
  <c r="L16" i="17"/>
  <c r="D22" i="17"/>
  <c r="J21" i="17"/>
  <c r="B22" i="17"/>
  <c r="D24" i="17"/>
  <c r="L20" i="17"/>
  <c r="M28" i="17"/>
  <c r="C17" i="17"/>
  <c r="F29" i="17"/>
  <c r="H25" i="17"/>
  <c r="I18" i="17"/>
  <c r="H24" i="17"/>
  <c r="H29" i="17"/>
  <c r="C26" i="17"/>
  <c r="M19" i="17"/>
  <c r="C25" i="17"/>
  <c r="J18" i="17"/>
  <c r="L22" i="17"/>
  <c r="F25" i="17"/>
  <c r="J32" i="17"/>
  <c r="M25" i="17"/>
  <c r="H32" i="17"/>
  <c r="E26" i="17"/>
  <c r="B25" i="17"/>
  <c r="D27" i="17"/>
  <c r="C32" i="17"/>
  <c r="B29" i="17"/>
  <c r="G28" i="17"/>
  <c r="G26" i="17"/>
  <c r="E25" i="17"/>
  <c r="H27" i="17"/>
  <c r="B21" i="17"/>
  <c r="G21" i="17"/>
  <c r="J34" i="17"/>
  <c r="D25" i="17"/>
  <c r="C29" i="17"/>
  <c r="I19" i="17"/>
  <c r="G20" i="17"/>
  <c r="L18" i="17"/>
  <c r="L21" i="17"/>
  <c r="D17" i="17"/>
  <c r="G27" i="17"/>
  <c r="L32" i="17"/>
  <c r="D21" i="17"/>
  <c r="D32" i="17"/>
  <c r="E23" i="17"/>
  <c r="E20" i="17"/>
  <c r="H18" i="17"/>
  <c r="B16" i="17"/>
  <c r="I33" i="17"/>
  <c r="K21" i="17"/>
  <c r="E17" i="17"/>
  <c r="D23" i="17"/>
  <c r="C21" i="17"/>
  <c r="E19" i="17"/>
  <c r="C24" i="17"/>
  <c r="L26" i="17"/>
  <c r="J15" i="17"/>
  <c r="M29" i="17"/>
  <c r="I34" i="17"/>
  <c r="K28" i="17"/>
  <c r="M24" i="17"/>
  <c r="J29" i="17"/>
  <c r="F27" i="17"/>
  <c r="F28" i="17"/>
  <c r="B18" i="17"/>
  <c r="J19" i="17"/>
  <c r="K25" i="17"/>
  <c r="K26" i="17"/>
  <c r="L24" i="17"/>
  <c r="M22" i="17"/>
  <c r="I15" i="17"/>
  <c r="E33" i="17"/>
  <c r="B24" i="17"/>
  <c r="E18" i="17"/>
  <c r="C22" i="17"/>
  <c r="M32" i="17"/>
  <c r="F23" i="17"/>
  <c r="F34" i="17"/>
  <c r="C28" i="17"/>
  <c r="I17" i="17"/>
  <c r="C16" i="17"/>
  <c r="D18" i="17"/>
  <c r="H16" i="17"/>
  <c r="J26" i="17"/>
  <c r="C33" i="17"/>
  <c r="F19" i="17"/>
  <c r="E27" i="17"/>
  <c r="I20" i="17"/>
  <c r="H22" i="17"/>
  <c r="D34" i="17"/>
  <c r="J27" i="17"/>
  <c r="K34" i="17"/>
  <c r="K33" i="17"/>
  <c r="L19" i="17"/>
  <c r="K32" i="17"/>
  <c r="K19" i="17"/>
  <c r="I24" i="17"/>
  <c r="H26" i="17"/>
  <c r="L29" i="17"/>
  <c r="B28" i="17"/>
  <c r="M34" i="17"/>
  <c r="M16" i="17"/>
  <c r="G17" i="17"/>
  <c r="D20" i="17"/>
  <c r="K29" i="17"/>
  <c r="M15" i="17"/>
  <c r="L28" i="17"/>
  <c r="I29" i="17"/>
  <c r="B19" i="17"/>
  <c r="K16" i="17"/>
  <c r="D16" i="17"/>
  <c r="H21" i="17"/>
  <c r="B32" i="17"/>
  <c r="C27" i="17"/>
  <c r="I26" i="17"/>
  <c r="F22" i="17"/>
  <c r="F15" i="17"/>
  <c r="I32" i="17"/>
  <c r="L27" i="17"/>
  <c r="C18" i="17"/>
  <c r="D26" i="17"/>
  <c r="K24" i="17"/>
  <c r="F21" i="17"/>
  <c r="M26" i="17"/>
  <c r="G16" i="17"/>
  <c r="F20" i="17"/>
  <c r="B20" i="17"/>
  <c r="I16" i="17"/>
  <c r="E15" i="17"/>
  <c r="L34" i="17"/>
  <c r="I28" i="17"/>
  <c r="E28" i="17"/>
  <c r="D28" i="17"/>
  <c r="C34" i="17"/>
  <c r="K20" i="17"/>
  <c r="I23" i="17"/>
  <c r="G18" i="17"/>
  <c r="B17" i="17"/>
  <c r="G19" i="17"/>
  <c r="D15" i="17"/>
  <c r="M21" i="17"/>
  <c r="G15" i="17"/>
  <c r="J33" i="17"/>
  <c r="K18" i="17"/>
  <c r="I27" i="17"/>
  <c r="J16" i="17"/>
  <c r="I21" i="17"/>
  <c r="G29" i="17"/>
  <c r="G24" i="17"/>
  <c r="B26" i="17"/>
  <c r="D19" i="17"/>
  <c r="I22" i="17"/>
  <c r="J23" i="17"/>
  <c r="H15" i="17"/>
  <c r="B33" i="17"/>
  <c r="I25" i="17"/>
  <c r="D33" i="17"/>
  <c r="E29" i="17"/>
  <c r="M23" i="17"/>
  <c r="F24" i="17"/>
  <c r="K27" i="17"/>
  <c r="H17" i="17"/>
  <c r="C23" i="17"/>
  <c r="G22" i="17"/>
  <c r="F18" i="17"/>
  <c r="K23" i="17"/>
  <c r="J24" i="17"/>
  <c r="J25" i="17"/>
  <c r="F33" i="17"/>
  <c r="B34" i="17"/>
  <c r="M20" i="17"/>
  <c r="L33" i="17"/>
  <c r="E32" i="17"/>
  <c r="M33" i="17"/>
  <c r="J20" i="17"/>
  <c r="H20" i="17"/>
  <c r="G25" i="17"/>
  <c r="H28" i="17"/>
  <c r="C19" i="17"/>
  <c r="F17" i="17"/>
  <c r="F26" i="17"/>
  <c r="G23" i="17"/>
  <c r="G34" i="17"/>
  <c r="C20" i="17"/>
  <c r="J17" i="17"/>
  <c r="G32" i="17"/>
  <c r="M27" i="17"/>
  <c r="L23" i="17"/>
  <c r="M17" i="17"/>
  <c r="E16" i="17"/>
  <c r="E22" i="17"/>
  <c r="J35" i="17" l="1"/>
  <c r="I35" i="17"/>
  <c r="C35" i="17"/>
  <c r="E35" i="17"/>
  <c r="K35" i="17"/>
  <c r="H35" i="17"/>
  <c r="D35" i="17"/>
  <c r="L35" i="17"/>
  <c r="F35" i="17"/>
  <c r="M35" i="17"/>
  <c r="G35" i="17"/>
  <c r="B35" i="17"/>
  <c r="B30" i="17"/>
  <c r="B56" i="19" l="1"/>
  <c r="B57" i="19"/>
  <c r="B58" i="19"/>
  <c r="B59" i="19"/>
  <c r="B60" i="19"/>
  <c r="B61" i="19"/>
  <c r="B55" i="19"/>
  <c r="B11" i="5" l="1"/>
  <c r="D2" i="18" l="1"/>
  <c r="D1" i="19" s="1"/>
  <c r="D19" i="19" s="1"/>
  <c r="A29" i="17"/>
  <c r="A28" i="17"/>
  <c r="A27" i="17"/>
  <c r="A26" i="17"/>
  <c r="A25" i="17"/>
  <c r="A24" i="17"/>
  <c r="A23" i="17"/>
  <c r="A22" i="17"/>
  <c r="A21" i="17"/>
  <c r="A20" i="17"/>
  <c r="A19" i="17"/>
  <c r="A18" i="17"/>
  <c r="A17" i="17"/>
  <c r="A16" i="17"/>
  <c r="A15" i="17"/>
  <c r="D8" i="17"/>
  <c r="D7" i="17"/>
  <c r="O6" i="17"/>
  <c r="D6" i="17"/>
  <c r="D5" i="17"/>
  <c r="D4" i="17"/>
  <c r="Q3" i="17"/>
  <c r="D3" i="17"/>
  <c r="N23" i="17"/>
  <c r="N19" i="17"/>
  <c r="B35" i="5"/>
  <c r="B30" i="5"/>
  <c r="A29" i="5"/>
  <c r="A28" i="5"/>
  <c r="A27" i="5"/>
  <c r="A26" i="5"/>
  <c r="A25" i="5"/>
  <c r="A24" i="5"/>
  <c r="A23" i="5"/>
  <c r="A22" i="5"/>
  <c r="A21" i="5"/>
  <c r="A20" i="5"/>
  <c r="A19" i="5"/>
  <c r="A18" i="5"/>
  <c r="A17" i="5"/>
  <c r="A16" i="5"/>
  <c r="A15" i="5"/>
  <c r="A10" i="5"/>
  <c r="B9" i="5"/>
  <c r="A9" i="5"/>
  <c r="B8" i="5"/>
  <c r="A8" i="5"/>
  <c r="B7" i="5"/>
  <c r="A7" i="5"/>
  <c r="B6" i="5"/>
  <c r="A6" i="5"/>
  <c r="B5" i="5"/>
  <c r="A5" i="5"/>
  <c r="B2" i="5"/>
  <c r="B4" i="5"/>
  <c r="A4" i="5"/>
  <c r="F42" i="3"/>
  <c r="E42" i="3"/>
  <c r="F41" i="3"/>
  <c r="E41" i="3"/>
  <c r="F40" i="3"/>
  <c r="E40" i="3"/>
  <c r="F39" i="3"/>
  <c r="E39" i="3"/>
  <c r="F38" i="3"/>
  <c r="E38" i="3"/>
  <c r="F37" i="3"/>
  <c r="E37" i="3"/>
  <c r="F36" i="3"/>
  <c r="E36" i="3"/>
  <c r="F35" i="3"/>
  <c r="E35" i="3"/>
  <c r="F34" i="3"/>
  <c r="E34" i="3"/>
  <c r="F33" i="3"/>
  <c r="E33" i="3"/>
  <c r="F32" i="3"/>
  <c r="E32" i="3"/>
  <c r="F31" i="3"/>
  <c r="E31" i="3"/>
  <c r="F30" i="3"/>
  <c r="E30" i="3"/>
  <c r="F29" i="3"/>
  <c r="E29" i="3"/>
  <c r="F28" i="3"/>
  <c r="E28" i="3"/>
  <c r="D20" i="3" l="1"/>
  <c r="B41" i="5"/>
  <c r="B42" i="5" s="1"/>
  <c r="B38" i="5"/>
  <c r="O19" i="17"/>
  <c r="O23" i="17"/>
  <c r="H11" i="17"/>
  <c r="I11" i="17"/>
  <c r="G11" i="17"/>
  <c r="B11" i="17"/>
  <c r="J11" i="17"/>
  <c r="C11" i="17"/>
  <c r="K11" i="17"/>
  <c r="F11" i="17"/>
  <c r="D11" i="17"/>
  <c r="L11" i="17"/>
  <c r="E11" i="17"/>
  <c r="M11" i="17"/>
  <c r="M30" i="17"/>
  <c r="M38" i="17" s="1"/>
  <c r="H30" i="17"/>
  <c r="P15" i="19"/>
  <c r="N18" i="17"/>
  <c r="O18" i="17" s="1"/>
  <c r="N24" i="17"/>
  <c r="O24" i="17" s="1"/>
  <c r="N22" i="17"/>
  <c r="O22" i="17" s="1"/>
  <c r="N27" i="17"/>
  <c r="O27" i="17" s="1"/>
  <c r="N33" i="17"/>
  <c r="N16" i="17"/>
  <c r="O16" i="17" s="1"/>
  <c r="N28" i="17"/>
  <c r="O28" i="17" s="1"/>
  <c r="N20" i="17"/>
  <c r="O20" i="17" s="1"/>
  <c r="N26" i="17"/>
  <c r="O26" i="17" s="1"/>
  <c r="P11" i="19"/>
  <c r="I8" i="19"/>
  <c r="Q11" i="19"/>
  <c r="K8" i="19"/>
  <c r="G13" i="19"/>
  <c r="O8" i="19"/>
  <c r="I13" i="19"/>
  <c r="B10" i="19"/>
  <c r="J13" i="19"/>
  <c r="G10" i="19"/>
  <c r="P14" i="19"/>
  <c r="H10" i="19"/>
  <c r="B15" i="19"/>
  <c r="K11" i="19"/>
  <c r="F15" i="19"/>
  <c r="N17" i="17"/>
  <c r="O17" i="17" s="1"/>
  <c r="N21" i="17"/>
  <c r="O21" i="17" s="1"/>
  <c r="N25" i="17"/>
  <c r="O25" i="17" s="1"/>
  <c r="N29" i="17"/>
  <c r="O29" i="17" s="1"/>
  <c r="N15" i="17"/>
  <c r="O15" i="17" s="1"/>
  <c r="F30" i="17"/>
  <c r="G30" i="17"/>
  <c r="N32" i="17"/>
  <c r="E30" i="17"/>
  <c r="D30" i="17"/>
  <c r="I30" i="17"/>
  <c r="N34" i="17"/>
  <c r="C30" i="17"/>
  <c r="C38" i="17" s="1"/>
  <c r="J30" i="17"/>
  <c r="J38" i="17" s="1"/>
  <c r="K30" i="17"/>
  <c r="L30" i="17"/>
  <c r="G4" i="19"/>
  <c r="B9" i="19"/>
  <c r="K10" i="19"/>
  <c r="G12" i="19"/>
  <c r="P13" i="19"/>
  <c r="C19" i="19"/>
  <c r="B52" i="19" s="1"/>
  <c r="C17" i="19"/>
  <c r="B50" i="19" s="1"/>
  <c r="J15" i="19"/>
  <c r="N14" i="19"/>
  <c r="F14" i="19"/>
  <c r="N13" i="19"/>
  <c r="F13" i="19"/>
  <c r="N12" i="19"/>
  <c r="F12" i="19"/>
  <c r="N11" i="19"/>
  <c r="F11" i="19"/>
  <c r="N10" i="19"/>
  <c r="F10" i="19"/>
  <c r="N9" i="19"/>
  <c r="F9" i="19"/>
  <c r="N8" i="19"/>
  <c r="F8" i="19"/>
  <c r="N4" i="19"/>
  <c r="F4" i="19"/>
  <c r="N18" i="19"/>
  <c r="P16" i="19"/>
  <c r="H15" i="19"/>
  <c r="M14" i="19"/>
  <c r="E14" i="19"/>
  <c r="M13" i="19"/>
  <c r="E13" i="19"/>
  <c r="M12" i="19"/>
  <c r="E12" i="19"/>
  <c r="M11" i="19"/>
  <c r="E11" i="19"/>
  <c r="M10" i="19"/>
  <c r="E10" i="19"/>
  <c r="M9" i="19"/>
  <c r="E9" i="19"/>
  <c r="M8" i="19"/>
  <c r="E8" i="19"/>
  <c r="M4" i="19"/>
  <c r="E4" i="19"/>
  <c r="D18" i="19"/>
  <c r="D16" i="19"/>
  <c r="G15" i="19"/>
  <c r="L14" i="19"/>
  <c r="D14" i="19"/>
  <c r="L13" i="19"/>
  <c r="D13" i="19"/>
  <c r="L12" i="19"/>
  <c r="D12" i="19"/>
  <c r="L11" i="19"/>
  <c r="D11" i="19"/>
  <c r="L10" i="19"/>
  <c r="D10" i="19"/>
  <c r="L9" i="19"/>
  <c r="D9" i="19"/>
  <c r="L8" i="19"/>
  <c r="D8" i="19"/>
  <c r="L4" i="19"/>
  <c r="D4" i="19"/>
  <c r="E21" i="19"/>
  <c r="O20" i="19"/>
  <c r="D17" i="19"/>
  <c r="Q14" i="19"/>
  <c r="C14" i="19"/>
  <c r="H13" i="19"/>
  <c r="J12" i="19"/>
  <c r="O11" i="19"/>
  <c r="Q10" i="19"/>
  <c r="C10" i="19"/>
  <c r="H9" i="19"/>
  <c r="J8" i="19"/>
  <c r="J4" i="19"/>
  <c r="M19" i="19"/>
  <c r="Q15" i="19"/>
  <c r="O14" i="19"/>
  <c r="Q13" i="19"/>
  <c r="C13" i="19"/>
  <c r="H12" i="19"/>
  <c r="J11" i="19"/>
  <c r="O10" i="19"/>
  <c r="Q9" i="19"/>
  <c r="C9" i="19"/>
  <c r="H8" i="19"/>
  <c r="H4" i="19"/>
  <c r="L19" i="19"/>
  <c r="N17" i="19"/>
  <c r="O15" i="19"/>
  <c r="J14" i="19"/>
  <c r="O13" i="19"/>
  <c r="Q12" i="19"/>
  <c r="C12" i="19"/>
  <c r="H11" i="19"/>
  <c r="J10" i="19"/>
  <c r="O9" i="19"/>
  <c r="Q8" i="19"/>
  <c r="C8" i="19"/>
  <c r="Q4" i="19"/>
  <c r="C4" i="19"/>
  <c r="M17" i="19"/>
  <c r="K15" i="19"/>
  <c r="I14" i="19"/>
  <c r="K13" i="19"/>
  <c r="B46" i="19" s="1"/>
  <c r="P12" i="19"/>
  <c r="B12" i="19"/>
  <c r="G11" i="19"/>
  <c r="I10" i="19"/>
  <c r="K9" i="19"/>
  <c r="P8" i="19"/>
  <c r="B8" i="19"/>
  <c r="P4" i="19"/>
  <c r="B4" i="19"/>
  <c r="B6" i="18"/>
  <c r="I4" i="19"/>
  <c r="G9" i="19"/>
  <c r="P10" i="19"/>
  <c r="I12" i="19"/>
  <c r="B14" i="19"/>
  <c r="C16" i="19"/>
  <c r="K4" i="19"/>
  <c r="B37" i="19" s="1"/>
  <c r="I9" i="19"/>
  <c r="B11" i="19"/>
  <c r="K12" i="19"/>
  <c r="G14" i="19"/>
  <c r="I17" i="19"/>
  <c r="O4" i="19"/>
  <c r="J9" i="19"/>
  <c r="C11" i="19"/>
  <c r="O12" i="19"/>
  <c r="H14" i="19"/>
  <c r="L17" i="19"/>
  <c r="G8" i="19"/>
  <c r="P9" i="19"/>
  <c r="I11" i="19"/>
  <c r="B13" i="19"/>
  <c r="K14" i="19"/>
  <c r="B47" i="19" s="1"/>
  <c r="N19" i="19"/>
  <c r="Q24" i="17" l="1"/>
  <c r="S24" i="17" s="1"/>
  <c r="Q22" i="17"/>
  <c r="S22" i="17" s="1"/>
  <c r="Q18" i="17"/>
  <c r="S18" i="17" s="1"/>
  <c r="Q17" i="17"/>
  <c r="S17" i="17" s="1"/>
  <c r="Q27" i="17"/>
  <c r="S27" i="17" s="1"/>
  <c r="Q26" i="17"/>
  <c r="S26" i="17" s="1"/>
  <c r="Q23" i="17"/>
  <c r="S23" i="17" s="1"/>
  <c r="Q20" i="17"/>
  <c r="S20" i="17" s="1"/>
  <c r="Q19" i="17"/>
  <c r="S19" i="17" s="1"/>
  <c r="Q21" i="17"/>
  <c r="S21" i="17" s="1"/>
  <c r="Q28" i="17"/>
  <c r="S28" i="17" s="1"/>
  <c r="Q29" i="17"/>
  <c r="S29" i="17" s="1"/>
  <c r="Q16" i="17"/>
  <c r="S16" i="17" s="1"/>
  <c r="Q25" i="17"/>
  <c r="S25" i="17" s="1"/>
  <c r="Q15" i="17"/>
  <c r="B49" i="19"/>
  <c r="B48" i="19"/>
  <c r="B42" i="19"/>
  <c r="B45" i="19"/>
  <c r="B44" i="19"/>
  <c r="B41" i="19"/>
  <c r="B43" i="19"/>
  <c r="A12" i="5"/>
  <c r="A12" i="22"/>
  <c r="H38" i="17"/>
  <c r="G38" i="17"/>
  <c r="L38" i="17"/>
  <c r="F38" i="17"/>
  <c r="D38" i="17"/>
  <c r="N35" i="17"/>
  <c r="O30" i="17"/>
  <c r="K5" i="19"/>
  <c r="K6" i="19"/>
  <c r="K7" i="19"/>
  <c r="K3" i="19"/>
  <c r="B5" i="19"/>
  <c r="B3" i="19"/>
  <c r="B6" i="19"/>
  <c r="B7" i="19"/>
  <c r="M7" i="19"/>
  <c r="M6" i="19"/>
  <c r="M5" i="19"/>
  <c r="M3" i="19"/>
  <c r="J7" i="19"/>
  <c r="J3" i="19"/>
  <c r="J6" i="19"/>
  <c r="J5" i="19"/>
  <c r="P7" i="19"/>
  <c r="P5" i="19"/>
  <c r="P6" i="19"/>
  <c r="P3" i="19"/>
  <c r="G7" i="19"/>
  <c r="G3" i="19"/>
  <c r="G6" i="19"/>
  <c r="G5" i="19"/>
  <c r="E38" i="17"/>
  <c r="O7" i="19"/>
  <c r="O3" i="19"/>
  <c r="O6" i="19"/>
  <c r="O5" i="19"/>
  <c r="F7" i="19"/>
  <c r="F6" i="19"/>
  <c r="F5" i="19"/>
  <c r="F3" i="19"/>
  <c r="I38" i="17"/>
  <c r="N30" i="17"/>
  <c r="B38" i="17"/>
  <c r="H5" i="19"/>
  <c r="H7" i="19"/>
  <c r="H3" i="19"/>
  <c r="H6" i="19"/>
  <c r="N7" i="19"/>
  <c r="N6" i="19"/>
  <c r="N5" i="19"/>
  <c r="N3" i="19"/>
  <c r="E7" i="19"/>
  <c r="E6" i="19"/>
  <c r="E5" i="19"/>
  <c r="E3" i="19"/>
  <c r="D7" i="19"/>
  <c r="D6" i="19"/>
  <c r="D5" i="19"/>
  <c r="D3" i="19"/>
  <c r="C6" i="18"/>
  <c r="B5" i="18"/>
  <c r="B8" i="18"/>
  <c r="A12" i="21" s="1"/>
  <c r="C6" i="19"/>
  <c r="C5" i="19"/>
  <c r="C3" i="19"/>
  <c r="C7" i="19"/>
  <c r="L7" i="19"/>
  <c r="L6" i="19"/>
  <c r="L5" i="19"/>
  <c r="L3" i="19"/>
  <c r="K38" i="17"/>
  <c r="I6" i="19"/>
  <c r="I3" i="19"/>
  <c r="I7" i="19"/>
  <c r="I5" i="19"/>
  <c r="Q6" i="19"/>
  <c r="Q5" i="19"/>
  <c r="Q7" i="19"/>
  <c r="Q3" i="19"/>
  <c r="C13" i="17"/>
  <c r="B13" i="17"/>
  <c r="S15" i="17" l="1"/>
  <c r="S30" i="17" s="1"/>
  <c r="Q30" i="17"/>
  <c r="B40" i="19"/>
  <c r="B36" i="19"/>
  <c r="B39" i="19"/>
  <c r="B38" i="19"/>
  <c r="D6" i="18"/>
  <c r="C5" i="18"/>
  <c r="N38" i="17"/>
  <c r="B10" i="18"/>
  <c r="A12" i="23" s="1"/>
  <c r="C8" i="18"/>
  <c r="B7" i="18"/>
  <c r="D13" i="17"/>
  <c r="E6" i="18" l="1"/>
  <c r="D5" i="18"/>
  <c r="D8" i="18"/>
  <c r="C7" i="18"/>
  <c r="C10" i="18"/>
  <c r="B9" i="18"/>
  <c r="B12" i="18"/>
  <c r="A12" i="24" s="1"/>
  <c r="E13" i="17"/>
  <c r="D10" i="18" l="1"/>
  <c r="C9" i="18"/>
  <c r="E5" i="18"/>
  <c r="F6" i="18"/>
  <c r="E8" i="18"/>
  <c r="D7" i="18"/>
  <c r="C12" i="18"/>
  <c r="B11" i="18"/>
  <c r="B14" i="18"/>
  <c r="A12" i="25" s="1"/>
  <c r="F13" i="17"/>
  <c r="F8" i="18" l="1"/>
  <c r="E7" i="18"/>
  <c r="E10" i="18"/>
  <c r="D9" i="18"/>
  <c r="C14" i="18"/>
  <c r="B13" i="18"/>
  <c r="B16" i="18"/>
  <c r="A12" i="26" s="1"/>
  <c r="F5" i="18"/>
  <c r="G6" i="18"/>
  <c r="D12" i="18"/>
  <c r="C11" i="18"/>
  <c r="G13" i="17"/>
  <c r="B18" i="18" l="1"/>
  <c r="A12" i="27" s="1"/>
  <c r="B15" i="18"/>
  <c r="C16" i="18"/>
  <c r="G8" i="18"/>
  <c r="F7" i="18"/>
  <c r="D14" i="18"/>
  <c r="C13" i="18"/>
  <c r="E12" i="18"/>
  <c r="D11" i="18"/>
  <c r="G5" i="18"/>
  <c r="H6" i="18"/>
  <c r="F10" i="18"/>
  <c r="E9" i="18"/>
  <c r="H13" i="17"/>
  <c r="I6" i="18" l="1"/>
  <c r="H5" i="18"/>
  <c r="G7" i="18"/>
  <c r="H8" i="18"/>
  <c r="C18" i="18"/>
  <c r="B17" i="18"/>
  <c r="B20" i="18"/>
  <c r="A12" i="28" s="1"/>
  <c r="F12" i="18"/>
  <c r="E11" i="18"/>
  <c r="E14" i="18"/>
  <c r="D13" i="18"/>
  <c r="C15" i="18"/>
  <c r="D16" i="18"/>
  <c r="G10" i="18"/>
  <c r="F9" i="18"/>
  <c r="I13" i="17"/>
  <c r="D18" i="18" l="1"/>
  <c r="C17" i="18"/>
  <c r="H10" i="18"/>
  <c r="G9" i="18"/>
  <c r="H7" i="18"/>
  <c r="I8" i="18"/>
  <c r="G12" i="18"/>
  <c r="F11" i="18"/>
  <c r="B22" i="18"/>
  <c r="A12" i="29" s="1"/>
  <c r="C20" i="18"/>
  <c r="B19" i="18"/>
  <c r="J6" i="18"/>
  <c r="I5" i="18"/>
  <c r="F14" i="18"/>
  <c r="E13" i="18"/>
  <c r="D15" i="18"/>
  <c r="E16" i="18"/>
  <c r="J13" i="17"/>
  <c r="E15" i="18" l="1"/>
  <c r="F16" i="18"/>
  <c r="E18" i="18"/>
  <c r="D17" i="18"/>
  <c r="C19" i="18"/>
  <c r="D20" i="18"/>
  <c r="B24" i="18"/>
  <c r="A12" i="30" s="1"/>
  <c r="B21" i="18"/>
  <c r="C22" i="18"/>
  <c r="G14" i="18"/>
  <c r="F13" i="18"/>
  <c r="H12" i="18"/>
  <c r="G11" i="18"/>
  <c r="I10" i="18"/>
  <c r="H9" i="18"/>
  <c r="K6" i="18"/>
  <c r="J5" i="18"/>
  <c r="I7" i="18"/>
  <c r="J8" i="18"/>
  <c r="K13" i="17"/>
  <c r="I12" i="18" l="1"/>
  <c r="H11" i="18"/>
  <c r="B26" i="18"/>
  <c r="A12" i="31" s="1"/>
  <c r="B23" i="18"/>
  <c r="C24" i="18"/>
  <c r="F15" i="18"/>
  <c r="G16" i="18"/>
  <c r="L6" i="18"/>
  <c r="K5" i="18"/>
  <c r="E20" i="18"/>
  <c r="D19" i="18"/>
  <c r="K8" i="18"/>
  <c r="J7" i="18"/>
  <c r="J10" i="18"/>
  <c r="I9" i="18"/>
  <c r="H14" i="18"/>
  <c r="G13" i="18"/>
  <c r="D22" i="18"/>
  <c r="C21" i="18"/>
  <c r="E17" i="18"/>
  <c r="F18" i="18"/>
  <c r="L13" i="17"/>
  <c r="D24" i="18" l="1"/>
  <c r="C23" i="18"/>
  <c r="H13" i="18"/>
  <c r="I14" i="18"/>
  <c r="K10" i="18"/>
  <c r="J9" i="18"/>
  <c r="M6" i="18"/>
  <c r="L5" i="18"/>
  <c r="C26" i="18"/>
  <c r="B25" i="18"/>
  <c r="B28" i="18"/>
  <c r="A12" i="32" s="1"/>
  <c r="E22" i="18"/>
  <c r="D21" i="18"/>
  <c r="L8" i="18"/>
  <c r="K7" i="18"/>
  <c r="H16" i="18"/>
  <c r="G15" i="18"/>
  <c r="G18" i="18"/>
  <c r="F17" i="18"/>
  <c r="E19" i="18"/>
  <c r="F20" i="18"/>
  <c r="J12" i="18"/>
  <c r="I11" i="18"/>
  <c r="M13" i="17"/>
  <c r="D23" i="18" l="1"/>
  <c r="E24" i="18"/>
  <c r="D26" i="18"/>
  <c r="C25" i="18"/>
  <c r="M8" i="18"/>
  <c r="L7" i="18"/>
  <c r="L10" i="18"/>
  <c r="K9" i="18"/>
  <c r="G20" i="18"/>
  <c r="F19" i="18"/>
  <c r="E21" i="18"/>
  <c r="F22" i="18"/>
  <c r="N6" i="18"/>
  <c r="M5" i="18"/>
  <c r="G17" i="18"/>
  <c r="H18" i="18"/>
  <c r="I13" i="18"/>
  <c r="J14" i="18"/>
  <c r="K12" i="18"/>
  <c r="J11" i="18"/>
  <c r="I16" i="18"/>
  <c r="H15" i="18"/>
  <c r="C28" i="18"/>
  <c r="B27" i="18"/>
  <c r="E23" i="18" l="1"/>
  <c r="F24" i="18"/>
  <c r="L12" i="18"/>
  <c r="K11" i="18"/>
  <c r="N8" i="18"/>
  <c r="M7" i="18"/>
  <c r="J16" i="18"/>
  <c r="I15" i="18"/>
  <c r="G19" i="18"/>
  <c r="H20" i="18"/>
  <c r="J13" i="18"/>
  <c r="K14" i="18"/>
  <c r="D25" i="18"/>
  <c r="E26" i="18"/>
  <c r="H17" i="18"/>
  <c r="I18" i="18"/>
  <c r="D28" i="18"/>
  <c r="C27" i="18"/>
  <c r="O6" i="18"/>
  <c r="N5" i="18"/>
  <c r="G22" i="18"/>
  <c r="F21" i="18"/>
  <c r="M10" i="18"/>
  <c r="L9" i="18"/>
  <c r="H22" i="18" l="1"/>
  <c r="G21" i="18"/>
  <c r="G24" i="18"/>
  <c r="F23" i="18"/>
  <c r="I20" i="18"/>
  <c r="H19" i="18"/>
  <c r="K16" i="18"/>
  <c r="J15" i="18"/>
  <c r="J18" i="18"/>
  <c r="I17" i="18"/>
  <c r="F26" i="18"/>
  <c r="E25" i="18"/>
  <c r="O8" i="18"/>
  <c r="N7" i="18"/>
  <c r="N10" i="18"/>
  <c r="M9" i="18"/>
  <c r="M12" i="18"/>
  <c r="L11" i="18"/>
  <c r="P6" i="18"/>
  <c r="O5" i="18"/>
  <c r="E28" i="18"/>
  <c r="D27" i="18"/>
  <c r="L14" i="18"/>
  <c r="K13" i="18"/>
  <c r="F28" i="18" l="1"/>
  <c r="E27" i="18"/>
  <c r="L16" i="18"/>
  <c r="K15" i="18"/>
  <c r="I22" i="18"/>
  <c r="H21" i="18"/>
  <c r="O10" i="18"/>
  <c r="N9" i="18"/>
  <c r="F25" i="18"/>
  <c r="G26" i="18"/>
  <c r="J20" i="18"/>
  <c r="I19" i="18"/>
  <c r="M14" i="18"/>
  <c r="L13" i="18"/>
  <c r="K18" i="18"/>
  <c r="J17" i="18"/>
  <c r="H24" i="18"/>
  <c r="G23" i="18"/>
  <c r="Q6" i="18"/>
  <c r="P5" i="18"/>
  <c r="P8" i="18"/>
  <c r="O7" i="18"/>
  <c r="N12" i="18"/>
  <c r="M11" i="18"/>
  <c r="F27" i="18" l="1"/>
  <c r="G28" i="18"/>
  <c r="K17" i="18"/>
  <c r="L18" i="18"/>
  <c r="I21" i="18"/>
  <c r="J22" i="18"/>
  <c r="R6" i="18"/>
  <c r="Q5" i="18"/>
  <c r="G25" i="18"/>
  <c r="H26" i="18"/>
  <c r="I24" i="18"/>
  <c r="H23" i="18"/>
  <c r="O12" i="18"/>
  <c r="N11" i="18"/>
  <c r="M13" i="18"/>
  <c r="N14" i="18"/>
  <c r="L15" i="18"/>
  <c r="M16" i="18"/>
  <c r="Q8" i="18"/>
  <c r="P7" i="18"/>
  <c r="K20" i="18"/>
  <c r="J19" i="18"/>
  <c r="P10" i="18"/>
  <c r="O9" i="18"/>
  <c r="I26" i="18" l="1"/>
  <c r="H25" i="18"/>
  <c r="R8" i="18"/>
  <c r="Q7" i="18"/>
  <c r="P12" i="18"/>
  <c r="O11" i="18"/>
  <c r="L17" i="18"/>
  <c r="M18" i="18"/>
  <c r="S6" i="18"/>
  <c r="R5" i="18"/>
  <c r="M15" i="18"/>
  <c r="N16" i="18"/>
  <c r="J24" i="18"/>
  <c r="I23" i="18"/>
  <c r="Q10" i="18"/>
  <c r="P9" i="18"/>
  <c r="L20" i="18"/>
  <c r="K19" i="18"/>
  <c r="O14" i="18"/>
  <c r="N13" i="18"/>
  <c r="K22" i="18"/>
  <c r="J21" i="18"/>
  <c r="H28" i="18"/>
  <c r="G27" i="18"/>
  <c r="P14" i="18" l="1"/>
  <c r="O13" i="18"/>
  <c r="Q12" i="18"/>
  <c r="P11" i="18"/>
  <c r="T6" i="18"/>
  <c r="S5" i="18"/>
  <c r="R10" i="18"/>
  <c r="Q9" i="18"/>
  <c r="M20" i="18"/>
  <c r="L19" i="18"/>
  <c r="K24" i="18"/>
  <c r="J23" i="18"/>
  <c r="R7" i="18"/>
  <c r="S8" i="18"/>
  <c r="I28" i="18"/>
  <c r="H27" i="18"/>
  <c r="N18" i="18"/>
  <c r="M17" i="18"/>
  <c r="L22" i="18"/>
  <c r="K21" i="18"/>
  <c r="N15" i="18"/>
  <c r="O16" i="18"/>
  <c r="J26" i="18"/>
  <c r="I25" i="18"/>
  <c r="M19" i="18" l="1"/>
  <c r="N20" i="18"/>
  <c r="M22" i="18"/>
  <c r="L21" i="18"/>
  <c r="S7" i="18"/>
  <c r="T8" i="18"/>
  <c r="S10" i="18"/>
  <c r="R9" i="18"/>
  <c r="N17" i="18"/>
  <c r="O18" i="18"/>
  <c r="R12" i="18"/>
  <c r="Q11" i="18"/>
  <c r="K26" i="18"/>
  <c r="J25" i="18"/>
  <c r="O15" i="18"/>
  <c r="P16" i="18"/>
  <c r="K23" i="18"/>
  <c r="L24" i="18"/>
  <c r="I27" i="18"/>
  <c r="J28" i="18"/>
  <c r="U6" i="18"/>
  <c r="T5" i="18"/>
  <c r="Q14" i="18"/>
  <c r="P13" i="18"/>
  <c r="P18" i="18" l="1"/>
  <c r="O17" i="18"/>
  <c r="N22" i="18"/>
  <c r="M21" i="18"/>
  <c r="L26" i="18"/>
  <c r="K25" i="18"/>
  <c r="K28" i="18"/>
  <c r="J27" i="18"/>
  <c r="T10" i="18"/>
  <c r="S9" i="18"/>
  <c r="O20" i="18"/>
  <c r="N19" i="18"/>
  <c r="Q13" i="18"/>
  <c r="R14" i="18"/>
  <c r="S12" i="18"/>
  <c r="R11" i="18"/>
  <c r="T7" i="18"/>
  <c r="U8" i="18"/>
  <c r="M24" i="18"/>
  <c r="L23" i="18"/>
  <c r="V6" i="18"/>
  <c r="U5" i="18"/>
  <c r="Q16" i="18"/>
  <c r="P15" i="18"/>
  <c r="P20" i="18" l="1"/>
  <c r="O19" i="18"/>
  <c r="L25" i="18"/>
  <c r="M26" i="18"/>
  <c r="R16" i="18"/>
  <c r="Q15" i="18"/>
  <c r="U10" i="18"/>
  <c r="T9" i="18"/>
  <c r="T12" i="18"/>
  <c r="S11" i="18"/>
  <c r="U7" i="18"/>
  <c r="V8" i="18"/>
  <c r="O22" i="18"/>
  <c r="N21" i="18"/>
  <c r="M23" i="18"/>
  <c r="N24" i="18"/>
  <c r="R13" i="18"/>
  <c r="S14" i="18"/>
  <c r="L28" i="18"/>
  <c r="K27" i="18"/>
  <c r="V5" i="18"/>
  <c r="W6" i="18"/>
  <c r="Q18" i="18"/>
  <c r="P17" i="18"/>
  <c r="S16" i="18" l="1"/>
  <c r="R15" i="18"/>
  <c r="M28" i="18"/>
  <c r="L27" i="18"/>
  <c r="U12" i="18"/>
  <c r="T11" i="18"/>
  <c r="N26" i="18"/>
  <c r="M25" i="18"/>
  <c r="O21" i="18"/>
  <c r="P22" i="18"/>
  <c r="O24" i="18"/>
  <c r="N23" i="18"/>
  <c r="W5" i="18"/>
  <c r="X6" i="18"/>
  <c r="S13" i="18"/>
  <c r="T14" i="18"/>
  <c r="U9" i="18"/>
  <c r="V10" i="18"/>
  <c r="R18" i="18"/>
  <c r="Q17" i="18"/>
  <c r="V7" i="18"/>
  <c r="W8" i="18"/>
  <c r="P19" i="18"/>
  <c r="Q20" i="18"/>
  <c r="T13" i="18" l="1"/>
  <c r="U14" i="18"/>
  <c r="P24" i="18"/>
  <c r="O23" i="18"/>
  <c r="U11" i="18"/>
  <c r="V12" i="18"/>
  <c r="R20" i="18"/>
  <c r="Q19" i="18"/>
  <c r="Q22" i="18"/>
  <c r="P21" i="18"/>
  <c r="S18" i="18"/>
  <c r="R17" i="18"/>
  <c r="N28" i="18"/>
  <c r="M27" i="18"/>
  <c r="X8" i="18"/>
  <c r="W7" i="18"/>
  <c r="W10" i="18"/>
  <c r="V9" i="18"/>
  <c r="O26" i="18"/>
  <c r="N25" i="18"/>
  <c r="Y6" i="18"/>
  <c r="X5" i="18"/>
  <c r="T16" i="18"/>
  <c r="S15" i="18"/>
  <c r="T18" i="18" l="1"/>
  <c r="S17" i="18"/>
  <c r="W12" i="18"/>
  <c r="V11" i="18"/>
  <c r="Y8" i="18"/>
  <c r="X7" i="18"/>
  <c r="R22" i="18"/>
  <c r="Q21" i="18"/>
  <c r="Q24" i="18"/>
  <c r="P23" i="18"/>
  <c r="O25" i="18"/>
  <c r="P26" i="18"/>
  <c r="N27" i="18"/>
  <c r="O28" i="18"/>
  <c r="R19" i="18"/>
  <c r="S20" i="18"/>
  <c r="U13" i="18"/>
  <c r="V14" i="18"/>
  <c r="U16" i="18"/>
  <c r="T15" i="18"/>
  <c r="Z6" i="18"/>
  <c r="Y5" i="18"/>
  <c r="X10" i="18"/>
  <c r="W9" i="18"/>
  <c r="Z8" i="18" l="1"/>
  <c r="Y7" i="18"/>
  <c r="U15" i="18"/>
  <c r="V16" i="18"/>
  <c r="Y10" i="18"/>
  <c r="X9" i="18"/>
  <c r="R24" i="18"/>
  <c r="Q23" i="18"/>
  <c r="W14" i="18"/>
  <c r="V13" i="18"/>
  <c r="X12" i="18"/>
  <c r="W11" i="18"/>
  <c r="P28" i="18"/>
  <c r="O27" i="18"/>
  <c r="S19" i="18"/>
  <c r="T20" i="18"/>
  <c r="R21" i="18"/>
  <c r="S22" i="18"/>
  <c r="AA6" i="18"/>
  <c r="Z5" i="18"/>
  <c r="Q26" i="18"/>
  <c r="P25" i="18"/>
  <c r="T17" i="18"/>
  <c r="U18" i="18"/>
  <c r="Y12" i="18" l="1"/>
  <c r="X11" i="18"/>
  <c r="Z10" i="18"/>
  <c r="Y9" i="18"/>
  <c r="AB6" i="18"/>
  <c r="AA5" i="18"/>
  <c r="X14" i="18"/>
  <c r="W13" i="18"/>
  <c r="W16" i="18"/>
  <c r="V15" i="18"/>
  <c r="T22" i="18"/>
  <c r="S21" i="18"/>
  <c r="Q28" i="18"/>
  <c r="P27" i="18"/>
  <c r="V18" i="18"/>
  <c r="U17" i="18"/>
  <c r="R26" i="18"/>
  <c r="Q25" i="18"/>
  <c r="R23" i="18"/>
  <c r="S24" i="18"/>
  <c r="U20" i="18"/>
  <c r="T19" i="18"/>
  <c r="AA8" i="18"/>
  <c r="Z7" i="18"/>
  <c r="X16" i="18" l="1"/>
  <c r="W15" i="18"/>
  <c r="AC6" i="18"/>
  <c r="AB5" i="18"/>
  <c r="Q27" i="18"/>
  <c r="R28" i="18"/>
  <c r="Y14" i="18"/>
  <c r="X13" i="18"/>
  <c r="AA10" i="18"/>
  <c r="Z9" i="18"/>
  <c r="U22" i="18"/>
  <c r="T21" i="18"/>
  <c r="AA7" i="18"/>
  <c r="AB8" i="18"/>
  <c r="V20" i="18"/>
  <c r="U19" i="18"/>
  <c r="S23" i="18"/>
  <c r="T24" i="18"/>
  <c r="S26" i="18"/>
  <c r="R25" i="18"/>
  <c r="V17" i="18"/>
  <c r="W18" i="18"/>
  <c r="Z12" i="18"/>
  <c r="Y11" i="18"/>
  <c r="AB10" i="18" l="1"/>
  <c r="AA9" i="18"/>
  <c r="T26" i="18"/>
  <c r="S25" i="18"/>
  <c r="AC5" i="18"/>
  <c r="AD6" i="18"/>
  <c r="AB7" i="18"/>
  <c r="AC8" i="18"/>
  <c r="Z14" i="18"/>
  <c r="Y13" i="18"/>
  <c r="S28" i="18"/>
  <c r="R27" i="18"/>
  <c r="U24" i="18"/>
  <c r="T23" i="18"/>
  <c r="W17" i="18"/>
  <c r="X18" i="18"/>
  <c r="AA12" i="18"/>
  <c r="Z11" i="18"/>
  <c r="V22" i="18"/>
  <c r="U21" i="18"/>
  <c r="V19" i="18"/>
  <c r="W20" i="18"/>
  <c r="Y16" i="18"/>
  <c r="X15" i="18"/>
  <c r="W22" i="18" l="1"/>
  <c r="V21" i="18"/>
  <c r="AC7" i="18"/>
  <c r="AD8" i="18"/>
  <c r="B12" i="21" s="1"/>
  <c r="B13" i="21" s="1"/>
  <c r="Y15" i="18"/>
  <c r="Z16" i="18"/>
  <c r="U26" i="18"/>
  <c r="T25" i="18"/>
  <c r="AB12" i="18"/>
  <c r="AA11" i="18"/>
  <c r="T28" i="18"/>
  <c r="S27" i="18"/>
  <c r="Z13" i="18"/>
  <c r="AA14" i="18"/>
  <c r="Y18" i="18"/>
  <c r="X17" i="18"/>
  <c r="AD5" i="18"/>
  <c r="AE6" i="18"/>
  <c r="V24" i="18"/>
  <c r="U23" i="18"/>
  <c r="W19" i="18"/>
  <c r="X20" i="18"/>
  <c r="AC10" i="18"/>
  <c r="AB9" i="18"/>
  <c r="C14" i="17"/>
  <c r="A73" i="21" l="1"/>
  <c r="B73" i="21"/>
  <c r="B74" i="21"/>
  <c r="A74" i="21"/>
  <c r="A78" i="21"/>
  <c r="B78" i="21"/>
  <c r="A79" i="21"/>
  <c r="B79" i="21"/>
  <c r="A72" i="21"/>
  <c r="A70" i="21"/>
  <c r="B70" i="21"/>
  <c r="A76" i="21"/>
  <c r="A77" i="21"/>
  <c r="B72" i="21"/>
  <c r="A71" i="21"/>
  <c r="B76" i="21"/>
  <c r="B77" i="21"/>
  <c r="A75" i="21"/>
  <c r="A69" i="21"/>
  <c r="B71" i="21"/>
  <c r="B75" i="21"/>
  <c r="B69" i="21"/>
  <c r="B68" i="21"/>
  <c r="A68" i="21"/>
  <c r="C68" i="21" s="1"/>
  <c r="U28" i="18"/>
  <c r="T27" i="18"/>
  <c r="Z18" i="18"/>
  <c r="Y17" i="18"/>
  <c r="AC12" i="18"/>
  <c r="AB11" i="18"/>
  <c r="AD7" i="18"/>
  <c r="AE8" i="18"/>
  <c r="AA16" i="18"/>
  <c r="Z15" i="18"/>
  <c r="AA13" i="18"/>
  <c r="AB14" i="18"/>
  <c r="V23" i="18"/>
  <c r="W24" i="18"/>
  <c r="AF6" i="18"/>
  <c r="AE5" i="18"/>
  <c r="U25" i="18"/>
  <c r="V26" i="18"/>
  <c r="AD10" i="18"/>
  <c r="AC9" i="18"/>
  <c r="Y20" i="18"/>
  <c r="X19" i="18"/>
  <c r="X22" i="18"/>
  <c r="W21" i="18"/>
  <c r="C69" i="21" l="1"/>
  <c r="D69" i="21" s="1"/>
  <c r="E73" i="21"/>
  <c r="F73" i="21" s="1"/>
  <c r="E78" i="21"/>
  <c r="F78" i="21" s="1"/>
  <c r="E79" i="21"/>
  <c r="F79" i="21" s="1"/>
  <c r="E74" i="21"/>
  <c r="F74" i="21" s="1"/>
  <c r="E69" i="21"/>
  <c r="F69" i="21" s="1"/>
  <c r="E77" i="21"/>
  <c r="F77" i="21" s="1"/>
  <c r="E71" i="21"/>
  <c r="F71" i="21" s="1"/>
  <c r="E76" i="21"/>
  <c r="F76" i="21" s="1"/>
  <c r="E75" i="21"/>
  <c r="F75" i="21" s="1"/>
  <c r="E70" i="21"/>
  <c r="F70" i="21" s="1"/>
  <c r="E72" i="21"/>
  <c r="F72" i="21" s="1"/>
  <c r="E68" i="21"/>
  <c r="B12" i="5"/>
  <c r="B13" i="5" s="1"/>
  <c r="B12" i="22"/>
  <c r="B13" i="22" s="1"/>
  <c r="B70" i="5"/>
  <c r="B69" i="5"/>
  <c r="A70" i="5"/>
  <c r="A71" i="5"/>
  <c r="Y19" i="18"/>
  <c r="Z20" i="18"/>
  <c r="AD12" i="18"/>
  <c r="AC11" i="18"/>
  <c r="AF5" i="18"/>
  <c r="AE10" i="18"/>
  <c r="AD9" i="18"/>
  <c r="AB16" i="18"/>
  <c r="AA15" i="18"/>
  <c r="X24" i="18"/>
  <c r="W23" i="18"/>
  <c r="AA18" i="18"/>
  <c r="Z17" i="18"/>
  <c r="AF8" i="18"/>
  <c r="AE7" i="18"/>
  <c r="X21" i="18"/>
  <c r="Y22" i="18"/>
  <c r="W26" i="18"/>
  <c r="V25" i="18"/>
  <c r="AB13" i="18"/>
  <c r="AC14" i="18"/>
  <c r="V28" i="18"/>
  <c r="U27" i="18"/>
  <c r="B14" i="17"/>
  <c r="C70" i="21" l="1"/>
  <c r="D70" i="21" s="1"/>
  <c r="B68" i="5"/>
  <c r="A74" i="5"/>
  <c r="A73" i="5"/>
  <c r="A79" i="5"/>
  <c r="B73" i="5"/>
  <c r="B74" i="5"/>
  <c r="B79" i="5"/>
  <c r="E70" i="5"/>
  <c r="F70" i="5" s="1"/>
  <c r="A68" i="5"/>
  <c r="C68" i="5" s="1"/>
  <c r="A69" i="5"/>
  <c r="E69" i="5" s="1"/>
  <c r="F69" i="5" s="1"/>
  <c r="A78" i="5"/>
  <c r="B78" i="5"/>
  <c r="B71" i="5"/>
  <c r="E71" i="5" s="1"/>
  <c r="F71" i="5" s="1"/>
  <c r="A75" i="5"/>
  <c r="B75" i="5"/>
  <c r="A72" i="5"/>
  <c r="B72" i="5"/>
  <c r="F68" i="21"/>
  <c r="F80" i="21" s="1"/>
  <c r="E80" i="21"/>
  <c r="D68" i="21"/>
  <c r="Y24" i="18"/>
  <c r="X23" i="18"/>
  <c r="W25" i="18"/>
  <c r="X26" i="18"/>
  <c r="AF7" i="18"/>
  <c r="AB15" i="18"/>
  <c r="AC16" i="18"/>
  <c r="Y21" i="18"/>
  <c r="Z22" i="18"/>
  <c r="AE12" i="18"/>
  <c r="B12" i="24" s="1"/>
  <c r="B13" i="24" s="1"/>
  <c r="AD11" i="18"/>
  <c r="V27" i="18"/>
  <c r="W28" i="18"/>
  <c r="AB18" i="18"/>
  <c r="AA17" i="18"/>
  <c r="AC13" i="18"/>
  <c r="AD14" i="18"/>
  <c r="AF10" i="18"/>
  <c r="B12" i="23" s="1"/>
  <c r="B13" i="23" s="1"/>
  <c r="AE9" i="18"/>
  <c r="AA20" i="18"/>
  <c r="Z19" i="18"/>
  <c r="D14" i="17"/>
  <c r="E14" i="17"/>
  <c r="E68" i="5" l="1"/>
  <c r="F68" i="5" s="1"/>
  <c r="C71" i="21"/>
  <c r="C72" i="21" s="1"/>
  <c r="E79" i="5"/>
  <c r="F79" i="5" s="1"/>
  <c r="A79" i="24"/>
  <c r="B74" i="24"/>
  <c r="B78" i="24"/>
  <c r="B79" i="24"/>
  <c r="B73" i="24"/>
  <c r="A74" i="24"/>
  <c r="A78" i="24"/>
  <c r="A73" i="24"/>
  <c r="E73" i="5"/>
  <c r="F73" i="5" s="1"/>
  <c r="E74" i="5"/>
  <c r="F74" i="5" s="1"/>
  <c r="A79" i="23"/>
  <c r="B79" i="23"/>
  <c r="A78" i="23"/>
  <c r="B74" i="23"/>
  <c r="A74" i="23"/>
  <c r="B73" i="23"/>
  <c r="A73" i="23"/>
  <c r="B78" i="23"/>
  <c r="C69" i="5"/>
  <c r="C70" i="5" s="1"/>
  <c r="E78" i="5"/>
  <c r="F78" i="5" s="1"/>
  <c r="E72" i="5"/>
  <c r="F72" i="5" s="1"/>
  <c r="B72" i="23"/>
  <c r="A71" i="23"/>
  <c r="C71" i="23" s="1"/>
  <c r="D71" i="23" s="1"/>
  <c r="B77" i="23"/>
  <c r="A75" i="23"/>
  <c r="B69" i="23"/>
  <c r="B75" i="23"/>
  <c r="A69" i="23"/>
  <c r="A77" i="23"/>
  <c r="A70" i="23"/>
  <c r="B71" i="23"/>
  <c r="A76" i="23"/>
  <c r="C76" i="23" s="1"/>
  <c r="D76" i="23" s="1"/>
  <c r="B76" i="23"/>
  <c r="B70" i="23"/>
  <c r="A72" i="23"/>
  <c r="A69" i="24"/>
  <c r="A75" i="24"/>
  <c r="B77" i="24"/>
  <c r="B71" i="24"/>
  <c r="B75" i="24"/>
  <c r="B76" i="24"/>
  <c r="A71" i="24"/>
  <c r="B69" i="24"/>
  <c r="A70" i="24"/>
  <c r="A72" i="24"/>
  <c r="B70" i="24"/>
  <c r="A77" i="24"/>
  <c r="A76" i="24"/>
  <c r="B72" i="24"/>
  <c r="E75" i="5"/>
  <c r="F75" i="5" s="1"/>
  <c r="A68" i="23"/>
  <c r="B68" i="23"/>
  <c r="A68" i="24"/>
  <c r="B68" i="24"/>
  <c r="D68" i="5"/>
  <c r="AB20" i="18"/>
  <c r="AA19" i="18"/>
  <c r="Y26" i="18"/>
  <c r="X25" i="18"/>
  <c r="W27" i="18"/>
  <c r="X28" i="18"/>
  <c r="AA22" i="18"/>
  <c r="Z21" i="18"/>
  <c r="AC15" i="18"/>
  <c r="AD16" i="18"/>
  <c r="AF9" i="18"/>
  <c r="AE14" i="18"/>
  <c r="AD13" i="18"/>
  <c r="AC18" i="18"/>
  <c r="AB17" i="18"/>
  <c r="AF12" i="18"/>
  <c r="AE11" i="18"/>
  <c r="Z24" i="18"/>
  <c r="Y23" i="18"/>
  <c r="D71" i="21" l="1"/>
  <c r="E74" i="23"/>
  <c r="F74" i="23" s="1"/>
  <c r="C74" i="23"/>
  <c r="D74" i="23" s="1"/>
  <c r="C78" i="24"/>
  <c r="D78" i="24" s="1"/>
  <c r="E78" i="24"/>
  <c r="F78" i="24" s="1"/>
  <c r="E74" i="24"/>
  <c r="F74" i="24" s="1"/>
  <c r="C74" i="24"/>
  <c r="D74" i="24" s="1"/>
  <c r="C78" i="23"/>
  <c r="D78" i="23" s="1"/>
  <c r="E78" i="23"/>
  <c r="F78" i="23" s="1"/>
  <c r="C79" i="23"/>
  <c r="D79" i="23" s="1"/>
  <c r="E79" i="23"/>
  <c r="F79" i="23" s="1"/>
  <c r="E73" i="23"/>
  <c r="F73" i="23" s="1"/>
  <c r="C73" i="23"/>
  <c r="D73" i="23" s="1"/>
  <c r="C79" i="24"/>
  <c r="D79" i="24" s="1"/>
  <c r="E79" i="24"/>
  <c r="F79" i="24" s="1"/>
  <c r="E73" i="24"/>
  <c r="F73" i="24" s="1"/>
  <c r="C73" i="24"/>
  <c r="D73" i="24" s="1"/>
  <c r="E76" i="23"/>
  <c r="F76" i="23" s="1"/>
  <c r="C75" i="23"/>
  <c r="D75" i="23" s="1"/>
  <c r="D69" i="5"/>
  <c r="E71" i="23"/>
  <c r="F71" i="23" s="1"/>
  <c r="E75" i="23"/>
  <c r="F75" i="23" s="1"/>
  <c r="C72" i="23"/>
  <c r="D72" i="23" s="1"/>
  <c r="E72" i="23"/>
  <c r="F72" i="23" s="1"/>
  <c r="E71" i="24"/>
  <c r="F71" i="24" s="1"/>
  <c r="C71" i="24"/>
  <c r="D71" i="24" s="1"/>
  <c r="E69" i="23"/>
  <c r="F69" i="23" s="1"/>
  <c r="C69" i="23"/>
  <c r="D69" i="23" s="1"/>
  <c r="E76" i="24"/>
  <c r="F76" i="24" s="1"/>
  <c r="C76" i="24"/>
  <c r="D76" i="24" s="1"/>
  <c r="E77" i="24"/>
  <c r="F77" i="24" s="1"/>
  <c r="C77" i="24"/>
  <c r="D77" i="24" s="1"/>
  <c r="E72" i="24"/>
  <c r="F72" i="24" s="1"/>
  <c r="C72" i="24"/>
  <c r="D72" i="24" s="1"/>
  <c r="E75" i="24"/>
  <c r="F75" i="24" s="1"/>
  <c r="C75" i="24"/>
  <c r="D75" i="24" s="1"/>
  <c r="E80" i="5"/>
  <c r="E70" i="24"/>
  <c r="F70" i="24" s="1"/>
  <c r="C70" i="24"/>
  <c r="D70" i="24" s="1"/>
  <c r="C69" i="24"/>
  <c r="D69" i="24" s="1"/>
  <c r="E69" i="24"/>
  <c r="F69" i="24" s="1"/>
  <c r="C70" i="23"/>
  <c r="D70" i="23" s="1"/>
  <c r="E70" i="23"/>
  <c r="F70" i="23" s="1"/>
  <c r="D70" i="5"/>
  <c r="C71" i="5"/>
  <c r="D72" i="21"/>
  <c r="C73" i="21"/>
  <c r="E77" i="23"/>
  <c r="F77" i="23" s="1"/>
  <c r="C77" i="23"/>
  <c r="D77" i="23" s="1"/>
  <c r="F80" i="5"/>
  <c r="E68" i="23"/>
  <c r="C68" i="23"/>
  <c r="C68" i="24"/>
  <c r="E68" i="24"/>
  <c r="Z26" i="18"/>
  <c r="Y25" i="18"/>
  <c r="AF11" i="18"/>
  <c r="Z23" i="18"/>
  <c r="AA24" i="18"/>
  <c r="Y28" i="18"/>
  <c r="X27" i="18"/>
  <c r="AC17" i="18"/>
  <c r="AD18" i="18"/>
  <c r="AE13" i="18"/>
  <c r="AF14" i="18"/>
  <c r="B12" i="25" s="1"/>
  <c r="B13" i="25" s="1"/>
  <c r="AA21" i="18"/>
  <c r="AB22" i="18"/>
  <c r="AD15" i="18"/>
  <c r="AE16" i="18"/>
  <c r="B12" i="26" s="1"/>
  <c r="B13" i="26" s="1"/>
  <c r="AC20" i="18"/>
  <c r="AB19" i="18"/>
  <c r="G14" i="17"/>
  <c r="F14" i="17"/>
  <c r="A79" i="26" l="1"/>
  <c r="B74" i="26"/>
  <c r="B78" i="26"/>
  <c r="B79" i="26"/>
  <c r="B73" i="26"/>
  <c r="A73" i="26"/>
  <c r="A74" i="26"/>
  <c r="A78" i="26"/>
  <c r="A79" i="25"/>
  <c r="A74" i="25"/>
  <c r="B79" i="25"/>
  <c r="A73" i="25"/>
  <c r="B74" i="25"/>
  <c r="B78" i="25"/>
  <c r="B73" i="25"/>
  <c r="A78" i="25"/>
  <c r="B76" i="26"/>
  <c r="A75" i="26"/>
  <c r="B75" i="26"/>
  <c r="A70" i="26"/>
  <c r="A72" i="26"/>
  <c r="C72" i="26" s="1"/>
  <c r="D72" i="26" s="1"/>
  <c r="A77" i="26"/>
  <c r="C77" i="26" s="1"/>
  <c r="D77" i="26" s="1"/>
  <c r="A76" i="26"/>
  <c r="C76" i="26" s="1"/>
  <c r="D76" i="26" s="1"/>
  <c r="B70" i="26"/>
  <c r="B69" i="26"/>
  <c r="A71" i="26"/>
  <c r="B72" i="26"/>
  <c r="B77" i="26"/>
  <c r="B71" i="26"/>
  <c r="A69" i="26"/>
  <c r="C69" i="26" s="1"/>
  <c r="D69" i="26" s="1"/>
  <c r="C72" i="5"/>
  <c r="D71" i="5"/>
  <c r="A69" i="25"/>
  <c r="A76" i="25"/>
  <c r="C76" i="25" s="1"/>
  <c r="D76" i="25" s="1"/>
  <c r="A72" i="25"/>
  <c r="C72" i="25" s="1"/>
  <c r="D72" i="25" s="1"/>
  <c r="B76" i="25"/>
  <c r="B70" i="25"/>
  <c r="A75" i="25"/>
  <c r="C75" i="25" s="1"/>
  <c r="D75" i="25" s="1"/>
  <c r="B69" i="25"/>
  <c r="B77" i="25"/>
  <c r="B72" i="25"/>
  <c r="A71" i="25"/>
  <c r="C71" i="25" s="1"/>
  <c r="D71" i="25" s="1"/>
  <c r="B75" i="25"/>
  <c r="A77" i="25"/>
  <c r="A70" i="25"/>
  <c r="B71" i="25"/>
  <c r="E71" i="25" s="1"/>
  <c r="F71" i="25" s="1"/>
  <c r="C74" i="21"/>
  <c r="D73" i="21"/>
  <c r="B68" i="26"/>
  <c r="A68" i="26"/>
  <c r="E80" i="24"/>
  <c r="F68" i="24"/>
  <c r="F80" i="24" s="1"/>
  <c r="D68" i="23"/>
  <c r="A68" i="25"/>
  <c r="B68" i="25"/>
  <c r="D68" i="24"/>
  <c r="F68" i="23"/>
  <c r="F80" i="23" s="1"/>
  <c r="E80" i="23"/>
  <c r="AF16" i="18"/>
  <c r="AE15" i="18"/>
  <c r="AB24" i="18"/>
  <c r="AA23" i="18"/>
  <c r="AF13" i="18"/>
  <c r="AE18" i="18"/>
  <c r="AD17" i="18"/>
  <c r="AC22" i="18"/>
  <c r="AB21" i="18"/>
  <c r="AD20" i="18"/>
  <c r="AC19" i="18"/>
  <c r="Y27" i="18"/>
  <c r="Z28" i="18"/>
  <c r="AA26" i="18"/>
  <c r="Z25" i="18"/>
  <c r="C78" i="25" l="1"/>
  <c r="D78" i="25" s="1"/>
  <c r="E78" i="25"/>
  <c r="F78" i="25" s="1"/>
  <c r="C78" i="26"/>
  <c r="D78" i="26" s="1"/>
  <c r="E78" i="26"/>
  <c r="F78" i="26" s="1"/>
  <c r="E74" i="26"/>
  <c r="F74" i="26" s="1"/>
  <c r="C74" i="26"/>
  <c r="D74" i="26" s="1"/>
  <c r="E73" i="26"/>
  <c r="F73" i="26" s="1"/>
  <c r="C73" i="26"/>
  <c r="D73" i="26" s="1"/>
  <c r="E73" i="25"/>
  <c r="F73" i="25" s="1"/>
  <c r="C73" i="25"/>
  <c r="D73" i="25" s="1"/>
  <c r="E74" i="25"/>
  <c r="F74" i="25" s="1"/>
  <c r="C74" i="25"/>
  <c r="D74" i="25" s="1"/>
  <c r="C79" i="25"/>
  <c r="D79" i="25" s="1"/>
  <c r="E79" i="25"/>
  <c r="F79" i="25" s="1"/>
  <c r="C79" i="26"/>
  <c r="D79" i="26" s="1"/>
  <c r="E79" i="26"/>
  <c r="F79" i="26" s="1"/>
  <c r="E76" i="25"/>
  <c r="F76" i="25" s="1"/>
  <c r="E77" i="26"/>
  <c r="F77" i="26" s="1"/>
  <c r="E72" i="25"/>
  <c r="F72" i="25" s="1"/>
  <c r="D74" i="21"/>
  <c r="C75" i="21"/>
  <c r="D72" i="5"/>
  <c r="C73" i="5"/>
  <c r="C70" i="25"/>
  <c r="D70" i="25" s="1"/>
  <c r="E70" i="25"/>
  <c r="F70" i="25" s="1"/>
  <c r="E77" i="25"/>
  <c r="F77" i="25" s="1"/>
  <c r="C77" i="25"/>
  <c r="D77" i="25" s="1"/>
  <c r="E70" i="26"/>
  <c r="F70" i="26" s="1"/>
  <c r="C70" i="26"/>
  <c r="D70" i="26" s="1"/>
  <c r="E75" i="25"/>
  <c r="F75" i="25" s="1"/>
  <c r="E72" i="26"/>
  <c r="F72" i="26" s="1"/>
  <c r="C71" i="26"/>
  <c r="D71" i="26" s="1"/>
  <c r="E71" i="26"/>
  <c r="F71" i="26" s="1"/>
  <c r="C75" i="26"/>
  <c r="D75" i="26" s="1"/>
  <c r="E75" i="26"/>
  <c r="F75" i="26" s="1"/>
  <c r="E69" i="25"/>
  <c r="F69" i="25" s="1"/>
  <c r="C69" i="25"/>
  <c r="D69" i="25" s="1"/>
  <c r="E69" i="26"/>
  <c r="F69" i="26" s="1"/>
  <c r="E76" i="26"/>
  <c r="F76" i="26" s="1"/>
  <c r="E68" i="25"/>
  <c r="C68" i="25"/>
  <c r="C68" i="26"/>
  <c r="E68" i="26"/>
  <c r="AC24" i="18"/>
  <c r="AB23" i="18"/>
  <c r="AE20" i="18"/>
  <c r="AD19" i="18"/>
  <c r="AA28" i="18"/>
  <c r="Z27" i="18"/>
  <c r="AC21" i="18"/>
  <c r="AD22" i="18"/>
  <c r="AB26" i="18"/>
  <c r="AA25" i="18"/>
  <c r="AF18" i="18"/>
  <c r="B12" i="27" s="1"/>
  <c r="B13" i="27" s="1"/>
  <c r="AE17" i="18"/>
  <c r="AF15" i="18"/>
  <c r="H14" i="17"/>
  <c r="A79" i="27" l="1"/>
  <c r="B79" i="27"/>
  <c r="B73" i="27"/>
  <c r="B74" i="27"/>
  <c r="A78" i="27"/>
  <c r="B78" i="27"/>
  <c r="A74" i="27"/>
  <c r="A73" i="27"/>
  <c r="C74" i="5"/>
  <c r="D73" i="5"/>
  <c r="A75" i="27"/>
  <c r="A71" i="27"/>
  <c r="A69" i="27"/>
  <c r="A70" i="27"/>
  <c r="C70" i="27" s="1"/>
  <c r="D70" i="27" s="1"/>
  <c r="A77" i="27"/>
  <c r="A72" i="27"/>
  <c r="A76" i="27"/>
  <c r="B75" i="27"/>
  <c r="B70" i="27"/>
  <c r="B71" i="27"/>
  <c r="B76" i="27"/>
  <c r="B77" i="27"/>
  <c r="B72" i="27"/>
  <c r="B69" i="27"/>
  <c r="C76" i="21"/>
  <c r="D75" i="21"/>
  <c r="D68" i="25"/>
  <c r="F68" i="26"/>
  <c r="F80" i="26" s="1"/>
  <c r="E80" i="26"/>
  <c r="E80" i="25"/>
  <c r="F68" i="25"/>
  <c r="F80" i="25" s="1"/>
  <c r="D68" i="26"/>
  <c r="B68" i="27"/>
  <c r="A68" i="27"/>
  <c r="AB28" i="18"/>
  <c r="AA27" i="18"/>
  <c r="AE19" i="18"/>
  <c r="AF20" i="18"/>
  <c r="B12" i="28" s="1"/>
  <c r="B13" i="28" s="1"/>
  <c r="AE22" i="18"/>
  <c r="B12" i="29" s="1"/>
  <c r="B13" i="29" s="1"/>
  <c r="AD21" i="18"/>
  <c r="AC26" i="18"/>
  <c r="AB25" i="18"/>
  <c r="AF17" i="18"/>
  <c r="AC23" i="18"/>
  <c r="AD24" i="18"/>
  <c r="I14" i="17"/>
  <c r="J14" i="17"/>
  <c r="A79" i="29" l="1"/>
  <c r="B78" i="29"/>
  <c r="B79" i="29"/>
  <c r="B73" i="29"/>
  <c r="A78" i="29"/>
  <c r="B74" i="29"/>
  <c r="A74" i="29"/>
  <c r="A73" i="29"/>
  <c r="E73" i="27"/>
  <c r="F73" i="27" s="1"/>
  <c r="C73" i="27"/>
  <c r="D73" i="27" s="1"/>
  <c r="E74" i="27"/>
  <c r="F74" i="27" s="1"/>
  <c r="C74" i="27"/>
  <c r="D74" i="27" s="1"/>
  <c r="C78" i="27"/>
  <c r="D78" i="27" s="1"/>
  <c r="E78" i="27"/>
  <c r="F78" i="27" s="1"/>
  <c r="A79" i="28"/>
  <c r="B78" i="28"/>
  <c r="B79" i="28"/>
  <c r="A78" i="28"/>
  <c r="A73" i="28"/>
  <c r="B74" i="28"/>
  <c r="B73" i="28"/>
  <c r="A74" i="28"/>
  <c r="C79" i="27"/>
  <c r="D79" i="27" s="1"/>
  <c r="E79" i="27"/>
  <c r="F79" i="27" s="1"/>
  <c r="C69" i="27"/>
  <c r="D69" i="27" s="1"/>
  <c r="E69" i="27"/>
  <c r="F69" i="27" s="1"/>
  <c r="E70" i="27"/>
  <c r="F70" i="27" s="1"/>
  <c r="C72" i="27"/>
  <c r="D72" i="27" s="1"/>
  <c r="E72" i="27"/>
  <c r="F72" i="27" s="1"/>
  <c r="A70" i="28"/>
  <c r="C70" i="28" s="1"/>
  <c r="D70" i="28" s="1"/>
  <c r="A77" i="28"/>
  <c r="B76" i="28"/>
  <c r="A76" i="28"/>
  <c r="B70" i="28"/>
  <c r="B71" i="28"/>
  <c r="B75" i="28"/>
  <c r="A69" i="28"/>
  <c r="A72" i="28"/>
  <c r="A71" i="28"/>
  <c r="C71" i="28" s="1"/>
  <c r="D71" i="28" s="1"/>
  <c r="B69" i="28"/>
  <c r="A75" i="28"/>
  <c r="C75" i="28" s="1"/>
  <c r="D75" i="28" s="1"/>
  <c r="B77" i="28"/>
  <c r="B72" i="28"/>
  <c r="C77" i="27"/>
  <c r="D77" i="27" s="1"/>
  <c r="E77" i="27"/>
  <c r="F77" i="27" s="1"/>
  <c r="B71" i="29"/>
  <c r="A77" i="29"/>
  <c r="B77" i="29"/>
  <c r="B69" i="29"/>
  <c r="B70" i="29"/>
  <c r="B72" i="29"/>
  <c r="A69" i="29"/>
  <c r="B75" i="29"/>
  <c r="A71" i="29"/>
  <c r="C71" i="29" s="1"/>
  <c r="D71" i="29" s="1"/>
  <c r="A72" i="29"/>
  <c r="C72" i="29" s="1"/>
  <c r="D72" i="29" s="1"/>
  <c r="A70" i="29"/>
  <c r="A75" i="29"/>
  <c r="C75" i="29" s="1"/>
  <c r="D75" i="29" s="1"/>
  <c r="A76" i="29"/>
  <c r="C76" i="29" s="1"/>
  <c r="D76" i="29" s="1"/>
  <c r="B76" i="29"/>
  <c r="E71" i="27"/>
  <c r="F71" i="27" s="1"/>
  <c r="C71" i="27"/>
  <c r="D71" i="27" s="1"/>
  <c r="E75" i="27"/>
  <c r="F75" i="27" s="1"/>
  <c r="C75" i="27"/>
  <c r="D75" i="27" s="1"/>
  <c r="C77" i="21"/>
  <c r="D76" i="21"/>
  <c r="C76" i="27"/>
  <c r="D76" i="27" s="1"/>
  <c r="E76" i="27"/>
  <c r="F76" i="27" s="1"/>
  <c r="D74" i="5"/>
  <c r="C75" i="5"/>
  <c r="E68" i="27"/>
  <c r="C68" i="27"/>
  <c r="B68" i="29"/>
  <c r="A68" i="29"/>
  <c r="A68" i="28"/>
  <c r="B68" i="28"/>
  <c r="AD23" i="18"/>
  <c r="AE24" i="18"/>
  <c r="AE21" i="18"/>
  <c r="AF22" i="18"/>
  <c r="AC25" i="18"/>
  <c r="AD26" i="18"/>
  <c r="AF19" i="18"/>
  <c r="AC28" i="18"/>
  <c r="AB27" i="18"/>
  <c r="C78" i="28" l="1"/>
  <c r="D78" i="28" s="1"/>
  <c r="E78" i="28"/>
  <c r="F78" i="28" s="1"/>
  <c r="E73" i="29"/>
  <c r="F73" i="29" s="1"/>
  <c r="C73" i="29"/>
  <c r="D73" i="29" s="1"/>
  <c r="C79" i="28"/>
  <c r="D79" i="28" s="1"/>
  <c r="E79" i="28"/>
  <c r="F79" i="28" s="1"/>
  <c r="E74" i="29"/>
  <c r="F74" i="29" s="1"/>
  <c r="C74" i="29"/>
  <c r="D74" i="29" s="1"/>
  <c r="E74" i="28"/>
  <c r="F74" i="28" s="1"/>
  <c r="C74" i="28"/>
  <c r="D74" i="28" s="1"/>
  <c r="C78" i="29"/>
  <c r="D78" i="29" s="1"/>
  <c r="E78" i="29"/>
  <c r="F78" i="29" s="1"/>
  <c r="E73" i="28"/>
  <c r="F73" i="28" s="1"/>
  <c r="C73" i="28"/>
  <c r="D73" i="28" s="1"/>
  <c r="C79" i="29"/>
  <c r="D79" i="29" s="1"/>
  <c r="E79" i="29"/>
  <c r="F79" i="29" s="1"/>
  <c r="E70" i="28"/>
  <c r="F70" i="28" s="1"/>
  <c r="E76" i="29"/>
  <c r="F76" i="29" s="1"/>
  <c r="E72" i="29"/>
  <c r="F72" i="29" s="1"/>
  <c r="E71" i="28"/>
  <c r="F71" i="28" s="1"/>
  <c r="E76" i="28"/>
  <c r="F76" i="28" s="1"/>
  <c r="C76" i="28"/>
  <c r="D76" i="28" s="1"/>
  <c r="D77" i="21"/>
  <c r="C78" i="21"/>
  <c r="C70" i="29"/>
  <c r="D70" i="29" s="1"/>
  <c r="E70" i="29"/>
  <c r="F70" i="29" s="1"/>
  <c r="E77" i="29"/>
  <c r="F77" i="29" s="1"/>
  <c r="C77" i="29"/>
  <c r="D77" i="29" s="1"/>
  <c r="C77" i="28"/>
  <c r="D77" i="28" s="1"/>
  <c r="E77" i="28"/>
  <c r="F77" i="28" s="1"/>
  <c r="E71" i="29"/>
  <c r="F71" i="29" s="1"/>
  <c r="E72" i="28"/>
  <c r="F72" i="28" s="1"/>
  <c r="C72" i="28"/>
  <c r="D72" i="28" s="1"/>
  <c r="C76" i="5"/>
  <c r="D75" i="5"/>
  <c r="E75" i="29"/>
  <c r="F75" i="29" s="1"/>
  <c r="C69" i="28"/>
  <c r="D69" i="28" s="1"/>
  <c r="E69" i="28"/>
  <c r="F69" i="28" s="1"/>
  <c r="E69" i="29"/>
  <c r="F69" i="29" s="1"/>
  <c r="C69" i="29"/>
  <c r="D69" i="29" s="1"/>
  <c r="E75" i="28"/>
  <c r="F75" i="28" s="1"/>
  <c r="E68" i="29"/>
  <c r="C68" i="29"/>
  <c r="F68" i="27"/>
  <c r="F80" i="27" s="1"/>
  <c r="E80" i="27"/>
  <c r="D68" i="27"/>
  <c r="E68" i="28"/>
  <c r="C68" i="28"/>
  <c r="AE26" i="18"/>
  <c r="B12" i="31" s="1"/>
  <c r="B13" i="31" s="1"/>
  <c r="AD25" i="18"/>
  <c r="AF21" i="18"/>
  <c r="AF24" i="18"/>
  <c r="B12" i="30" s="1"/>
  <c r="B13" i="30" s="1"/>
  <c r="AE23" i="18"/>
  <c r="AD28" i="18"/>
  <c r="AC27" i="18"/>
  <c r="K14" i="17"/>
  <c r="L14" i="17"/>
  <c r="A79" i="30" l="1"/>
  <c r="B74" i="30"/>
  <c r="B78" i="30"/>
  <c r="B79" i="30"/>
  <c r="A73" i="30"/>
  <c r="B73" i="30"/>
  <c r="A74" i="30"/>
  <c r="A78" i="30"/>
  <c r="A79" i="31"/>
  <c r="B74" i="31"/>
  <c r="B79" i="31"/>
  <c r="B73" i="31"/>
  <c r="A78" i="31"/>
  <c r="B78" i="31"/>
  <c r="A74" i="31"/>
  <c r="A73" i="31"/>
  <c r="D76" i="5"/>
  <c r="C77" i="5"/>
  <c r="D78" i="21"/>
  <c r="C79" i="21"/>
  <c r="D79" i="21" s="1"/>
  <c r="A70" i="31"/>
  <c r="C70" i="31" s="1"/>
  <c r="D70" i="31" s="1"/>
  <c r="A76" i="31"/>
  <c r="B72" i="31"/>
  <c r="B76" i="31"/>
  <c r="B71" i="31"/>
  <c r="B70" i="31"/>
  <c r="A69" i="31"/>
  <c r="A75" i="31"/>
  <c r="A77" i="31"/>
  <c r="B75" i="31"/>
  <c r="B69" i="31"/>
  <c r="A71" i="31"/>
  <c r="B77" i="31"/>
  <c r="A72" i="31"/>
  <c r="B75" i="30"/>
  <c r="B72" i="30"/>
  <c r="A77" i="30"/>
  <c r="C77" i="30" s="1"/>
  <c r="D77" i="30" s="1"/>
  <c r="A76" i="30"/>
  <c r="C76" i="30" s="1"/>
  <c r="D76" i="30" s="1"/>
  <c r="B71" i="30"/>
  <c r="A70" i="30"/>
  <c r="B77" i="30"/>
  <c r="A72" i="30"/>
  <c r="C72" i="30" s="1"/>
  <c r="D72" i="30" s="1"/>
  <c r="A69" i="30"/>
  <c r="C69" i="30" s="1"/>
  <c r="D69" i="30" s="1"/>
  <c r="B70" i="30"/>
  <c r="A75" i="30"/>
  <c r="B76" i="30"/>
  <c r="B69" i="30"/>
  <c r="A71" i="30"/>
  <c r="D68" i="29"/>
  <c r="F68" i="29"/>
  <c r="F80" i="29" s="1"/>
  <c r="E80" i="29"/>
  <c r="A68" i="30"/>
  <c r="B68" i="30"/>
  <c r="D68" i="28"/>
  <c r="B68" i="31"/>
  <c r="A68" i="31"/>
  <c r="E80" i="28"/>
  <c r="F68" i="28"/>
  <c r="F80" i="28" s="1"/>
  <c r="AF23" i="18"/>
  <c r="AE28" i="18"/>
  <c r="AD27" i="18"/>
  <c r="AE25" i="18"/>
  <c r="AF26" i="18"/>
  <c r="E73" i="31" l="1"/>
  <c r="F73" i="31" s="1"/>
  <c r="C73" i="31"/>
  <c r="D73" i="31" s="1"/>
  <c r="C78" i="30"/>
  <c r="D78" i="30" s="1"/>
  <c r="E78" i="30"/>
  <c r="F78" i="30" s="1"/>
  <c r="E74" i="31"/>
  <c r="F74" i="31" s="1"/>
  <c r="C74" i="31"/>
  <c r="D74" i="31" s="1"/>
  <c r="E74" i="30"/>
  <c r="F74" i="30" s="1"/>
  <c r="C74" i="30"/>
  <c r="D74" i="30" s="1"/>
  <c r="C78" i="31"/>
  <c r="D78" i="31" s="1"/>
  <c r="E78" i="31"/>
  <c r="F78" i="31" s="1"/>
  <c r="E73" i="30"/>
  <c r="F73" i="30" s="1"/>
  <c r="C73" i="30"/>
  <c r="D73" i="30" s="1"/>
  <c r="C79" i="31"/>
  <c r="D79" i="31" s="1"/>
  <c r="E79" i="31"/>
  <c r="F79" i="31" s="1"/>
  <c r="E79" i="30"/>
  <c r="F79" i="30" s="1"/>
  <c r="C79" i="30"/>
  <c r="D79" i="30" s="1"/>
  <c r="E72" i="30"/>
  <c r="F72" i="30" s="1"/>
  <c r="C69" i="31"/>
  <c r="D69" i="31" s="1"/>
  <c r="E76" i="30"/>
  <c r="F76" i="30" s="1"/>
  <c r="E69" i="31"/>
  <c r="F69" i="31" s="1"/>
  <c r="E77" i="30"/>
  <c r="F77" i="30" s="1"/>
  <c r="C75" i="30"/>
  <c r="D75" i="30" s="1"/>
  <c r="E75" i="30"/>
  <c r="F75" i="30" s="1"/>
  <c r="E76" i="31"/>
  <c r="F76" i="31" s="1"/>
  <c r="C76" i="31"/>
  <c r="D76" i="31" s="1"/>
  <c r="E75" i="31"/>
  <c r="F75" i="31" s="1"/>
  <c r="C75" i="31"/>
  <c r="D75" i="31" s="1"/>
  <c r="E70" i="31"/>
  <c r="F70" i="31" s="1"/>
  <c r="C78" i="5"/>
  <c r="D77" i="5"/>
  <c r="C71" i="30"/>
  <c r="D71" i="30" s="1"/>
  <c r="E71" i="30"/>
  <c r="F71" i="30" s="1"/>
  <c r="E70" i="30"/>
  <c r="F70" i="30" s="1"/>
  <c r="C70" i="30"/>
  <c r="D70" i="30" s="1"/>
  <c r="C77" i="31"/>
  <c r="D77" i="31" s="1"/>
  <c r="E77" i="31"/>
  <c r="F77" i="31" s="1"/>
  <c r="C72" i="31"/>
  <c r="D72" i="31" s="1"/>
  <c r="E72" i="31"/>
  <c r="F72" i="31" s="1"/>
  <c r="E69" i="30"/>
  <c r="F69" i="30" s="1"/>
  <c r="E71" i="31"/>
  <c r="F71" i="31" s="1"/>
  <c r="C71" i="31"/>
  <c r="D71" i="31" s="1"/>
  <c r="D80" i="21"/>
  <c r="C41" i="21" s="1"/>
  <c r="E68" i="31"/>
  <c r="C68" i="31"/>
  <c r="E68" i="30"/>
  <c r="C68" i="30"/>
  <c r="AF25" i="18"/>
  <c r="AE27" i="18"/>
  <c r="AF28" i="18"/>
  <c r="B12" i="32" s="1"/>
  <c r="B13" i="32" s="1"/>
  <c r="M14" i="17"/>
  <c r="A79" i="32" l="1"/>
  <c r="A78" i="32"/>
  <c r="B79" i="32"/>
  <c r="A73" i="32"/>
  <c r="B74" i="32"/>
  <c r="B73" i="32"/>
  <c r="A74" i="32"/>
  <c r="B78" i="32"/>
  <c r="A70" i="32"/>
  <c r="C70" i="32" s="1"/>
  <c r="D70" i="32" s="1"/>
  <c r="B76" i="32"/>
  <c r="B75" i="32"/>
  <c r="B71" i="32"/>
  <c r="B70" i="32"/>
  <c r="E70" i="32" s="1"/>
  <c r="F70" i="32" s="1"/>
  <c r="A75" i="32"/>
  <c r="A72" i="32"/>
  <c r="A77" i="32"/>
  <c r="A76" i="32"/>
  <c r="B77" i="32"/>
  <c r="A69" i="32"/>
  <c r="B72" i="32"/>
  <c r="B69" i="32"/>
  <c r="A71" i="32"/>
  <c r="D78" i="5"/>
  <c r="C79" i="5"/>
  <c r="D79" i="5" s="1"/>
  <c r="C80" i="21"/>
  <c r="B44" i="17"/>
  <c r="A47" i="17"/>
  <c r="B45" i="17"/>
  <c r="A46" i="17"/>
  <c r="A45" i="17"/>
  <c r="B46" i="17"/>
  <c r="B43" i="17"/>
  <c r="A44" i="17"/>
  <c r="B47" i="17"/>
  <c r="A43" i="17"/>
  <c r="E80" i="30"/>
  <c r="F68" i="30"/>
  <c r="F80" i="30" s="1"/>
  <c r="D68" i="31"/>
  <c r="F68" i="31"/>
  <c r="F80" i="31" s="1"/>
  <c r="E80" i="31"/>
  <c r="B68" i="32"/>
  <c r="A68" i="32"/>
  <c r="D68" i="30"/>
  <c r="AF27" i="18"/>
  <c r="D80" i="5" l="1"/>
  <c r="C41" i="5" s="1"/>
  <c r="E74" i="32"/>
  <c r="F74" i="32" s="1"/>
  <c r="C74" i="32"/>
  <c r="D74" i="32" s="1"/>
  <c r="E73" i="32"/>
  <c r="F73" i="32" s="1"/>
  <c r="C73" i="32"/>
  <c r="D73" i="32" s="1"/>
  <c r="C78" i="32"/>
  <c r="D78" i="32" s="1"/>
  <c r="E78" i="32"/>
  <c r="F78" i="32" s="1"/>
  <c r="C79" i="32"/>
  <c r="D79" i="32" s="1"/>
  <c r="E79" i="32"/>
  <c r="F79" i="32" s="1"/>
  <c r="C80" i="5"/>
  <c r="C71" i="32"/>
  <c r="D71" i="32" s="1"/>
  <c r="E71" i="32"/>
  <c r="F71" i="32" s="1"/>
  <c r="C75" i="32"/>
  <c r="D75" i="32" s="1"/>
  <c r="E75" i="32"/>
  <c r="F75" i="32" s="1"/>
  <c r="E72" i="32"/>
  <c r="F72" i="32" s="1"/>
  <c r="C72" i="32"/>
  <c r="D72" i="32" s="1"/>
  <c r="C69" i="32"/>
  <c r="D69" i="32" s="1"/>
  <c r="E69" i="32"/>
  <c r="F69" i="32" s="1"/>
  <c r="E76" i="32"/>
  <c r="F76" i="32" s="1"/>
  <c r="C76" i="32"/>
  <c r="D76" i="32" s="1"/>
  <c r="C77" i="32"/>
  <c r="D77" i="32" s="1"/>
  <c r="E77" i="32"/>
  <c r="F77" i="32" s="1"/>
  <c r="E45" i="17"/>
  <c r="F45" i="17" s="1"/>
  <c r="E44" i="17"/>
  <c r="F44" i="17" s="1"/>
  <c r="E46" i="17"/>
  <c r="F46" i="17" s="1"/>
  <c r="E68" i="32"/>
  <c r="C68" i="32"/>
  <c r="C43" i="17"/>
  <c r="E43" i="17"/>
  <c r="F43" i="17" s="1"/>
  <c r="E47" i="17"/>
  <c r="F47" i="17" s="1"/>
  <c r="D80" i="24" l="1"/>
  <c r="C41" i="24" s="1"/>
  <c r="C80" i="24"/>
  <c r="D80" i="23"/>
  <c r="C41" i="23" s="1"/>
  <c r="C80" i="23"/>
  <c r="E80" i="32"/>
  <c r="F68" i="32"/>
  <c r="F80" i="32" s="1"/>
  <c r="D68" i="32"/>
  <c r="C44" i="17"/>
  <c r="D43" i="17"/>
  <c r="F48" i="17"/>
  <c r="C45" i="17" l="1"/>
  <c r="D44" i="17"/>
  <c r="D80" i="25" l="1"/>
  <c r="C41" i="25" s="1"/>
  <c r="C80" i="25"/>
  <c r="D80" i="26"/>
  <c r="C41" i="26" s="1"/>
  <c r="C80" i="26"/>
  <c r="C46" i="17"/>
  <c r="D45" i="17"/>
  <c r="C47" i="17" l="1"/>
  <c r="D46" i="17"/>
  <c r="D47" i="17" l="1"/>
  <c r="D80" i="27"/>
  <c r="C41" i="27" s="1"/>
  <c r="C80" i="27"/>
  <c r="D80" i="28" l="1"/>
  <c r="C41" i="28" s="1"/>
  <c r="C80" i="28"/>
  <c r="D80" i="29"/>
  <c r="C41" i="29" s="1"/>
  <c r="C80" i="29"/>
  <c r="D80" i="31" l="1"/>
  <c r="C41" i="31" s="1"/>
  <c r="C80" i="31"/>
  <c r="D80" i="30"/>
  <c r="C41" i="30" s="1"/>
  <c r="C80" i="30"/>
  <c r="D80" i="32" l="1"/>
  <c r="C41" i="32" s="1"/>
  <c r="C80" i="32"/>
  <c r="D48" i="17" l="1"/>
  <c r="O31" i="17" l="1"/>
</calcChain>
</file>

<file path=xl/sharedStrings.xml><?xml version="1.0" encoding="utf-8"?>
<sst xmlns="http://schemas.openxmlformats.org/spreadsheetml/2006/main" count="528" uniqueCount="184">
  <si>
    <t>Über diese Excelvorlage</t>
  </si>
  <si>
    <t>Diese Excelvorlage soll Ihnen helfen die Arbeitszeit Ihrer Mitarbeiter/innen in Horizon Europe Projekten zu erfassen. Grundlage für die 
Zeiterfassung ist das Annotated Grant Agreement V1.0 DRAFT.</t>
  </si>
  <si>
    <t>Sie wurde von einer Arbeitsgruppe aus EU Projektmanagerinnen erstellt und von der BAK AG Projektmanagement und KoWi koordiniert.</t>
  </si>
  <si>
    <t xml:space="preserve">Sie müssen die Vorlage selbstständig an die individuellen Prozesse Ihrer Einrichtung anpassen. Dies liegt in der Verantwortung der Anwender/innen. </t>
  </si>
  <si>
    <t xml:space="preserve">Die Arbeitsgruppe hat zusätzlich eine Vorlage zur Personalkostenkalkulation erstellt. </t>
  </si>
  <si>
    <t>Disclaimer:</t>
  </si>
  <si>
    <t xml:space="preserve">Dies ist keine allgemein gültige und verbindliche Vorlage der Europäischen Kommission. Die Excelvorlage zur Zeiterfassung steht zur freien Nutzung zur Verfügung. 
Von Seiten der den Entwurf erstellenden Parteien werden keine Garantien für die Richtigkeit der gemachten Angaben übernommen. Die Autor/innen übernehmen keine Haftung. Die Verwendung des gesamten Dokuments oder einzelner Teile erfolgt auf eigene Verantwortung und entbindet die Nutzer/innen nicht von einer Prüfung, um ihre eigenen Interessen und Rechte zu schützen. </t>
  </si>
  <si>
    <t>About</t>
  </si>
  <si>
    <t>This Excel template will help you to record  the time your employees work for your Horizon Europe projects. The time-recording system is based on the information published in the Annotated Grant Agreement V1.0 DRAFT.</t>
  </si>
  <si>
    <t>The template was created by a group of EU project managers, coordinated by the BAK AG project management and KoWi. </t>
  </si>
  <si>
    <t>Please note that this template has to be adapted to the individual requirements of your institution. It is the responsibility of the user to do so.</t>
  </si>
  <si>
    <t>The group of EU project managers has also created a template to calculate the personnel costs incurred in Horizon Europe projects.</t>
  </si>
  <si>
    <t>Please note that this is not a generally valid and binding template of the European Commission. The Excel template to record the working time for the Action is available for free use. </t>
  </si>
  <si>
    <t>No guarantees are made by the parties preparing the template as to the accuracy of the information provided. The authors do not assume any liability. The use of the whole document or parts of it is at the user's own risk and does not release the user from checking it in order to protect their own interests and rights. </t>
  </si>
  <si>
    <t>TIME SHEETS - WHY?</t>
  </si>
  <si>
    <r>
      <t>In Horizon Europe actual cost projects a reliable time recording system is required,</t>
    </r>
    <r>
      <rPr>
        <sz val="11"/>
        <rFont val="Calibri"/>
        <family val="2"/>
        <scheme val="minor"/>
      </rPr>
      <t xml:space="preserve"> in order to claim the reimbursement of personnel costs to the EU</t>
    </r>
    <r>
      <rPr>
        <sz val="11"/>
        <color theme="1"/>
        <rFont val="Calibri"/>
        <family val="2"/>
        <scheme val="minor"/>
      </rPr>
      <t xml:space="preserve">. These costs have to be calculated using a daily rate, which is based on an average number of day-equivalents. The average number of day-equivalents for a full time employee has been fixed by the European Commission to 215 days per calendar year. </t>
    </r>
  </si>
  <si>
    <t>To comply with these requirements, every employee paid from an EU grant needs to keep monthly time records.</t>
  </si>
  <si>
    <t>TIME SHEETS - HOW?</t>
  </si>
  <si>
    <t>Step 1:</t>
  </si>
  <si>
    <t>Please read these instructions and confirm that you have done so in the Excel sheet 'Start Data'.</t>
  </si>
  <si>
    <t xml:space="preserve">Step 2:   </t>
  </si>
  <si>
    <t>Please fill in the missing data (yellow cells) in the Excel sheet 'Start Data'. 
Mark your institutions involvement in the specific Work Packages with an "X".</t>
  </si>
  <si>
    <t>Step 3:</t>
  </si>
  <si>
    <t>Please choose in cell B11 your staff category under the dropdopwn menu "Type of personnel". If needed, the staff categories denomination can be changed in the sheet 'Type of personnel'.</t>
  </si>
  <si>
    <t>Step 4:</t>
  </si>
  <si>
    <r>
      <rPr>
        <b/>
        <u/>
        <sz val="11"/>
        <color theme="1"/>
        <rFont val="Calibri"/>
        <family val="2"/>
        <scheme val="minor"/>
      </rPr>
      <t>Nota bene</t>
    </r>
    <r>
      <rPr>
        <sz val="11"/>
        <color theme="1"/>
        <rFont val="Calibri"/>
        <family val="2"/>
        <scheme val="minor"/>
      </rPr>
      <t>: for further guidance please check the sheet 'Example'.</t>
    </r>
  </si>
  <si>
    <t>Step 5:</t>
  </si>
  <si>
    <t>Select the Excel sheet for the current month and fill in your working time for each Work Package. Please observe the general working time requirements (e.g. work days Monday to Friday, ≤ 10 hours per day).</t>
  </si>
  <si>
    <t>Step 6*:</t>
  </si>
  <si>
    <t>Optional - if required by your institution.
If you work less than 100% for the EU project in question, please fill in your other activities as well.</t>
  </si>
  <si>
    <t>Step 7:</t>
  </si>
  <si>
    <t>Step 8:</t>
  </si>
  <si>
    <t>Please fill in a short description of the activities carried out in this month.</t>
  </si>
  <si>
    <t>TIME SHEETS - WHEN?</t>
  </si>
  <si>
    <t>▪  Please fill in the time sheets timely on a regular basis.</t>
  </si>
  <si>
    <t>▪  Print out each month individually on a separate sheet of paper.</t>
  </si>
  <si>
    <t>▪  The time sheets have to be signed and dated by the person carrying out the work and the 
    respective PI / superior on a monthly basis.</t>
  </si>
  <si>
    <t>▪  Wet signatures are needed; digital or scanned signatures are not allowed.</t>
  </si>
  <si>
    <t>▪  Send both the paper and electronic versions at least every three months to your administration.</t>
  </si>
  <si>
    <t>QUESTIONS?   PLEASE CONTACT YOUR ADMINISTRATION!</t>
  </si>
  <si>
    <t>* Should be adapted by the EU office.
  (Step 6 is optional, depending on whether the working time outside of EU projects is recorded or 
   not.)</t>
  </si>
  <si>
    <t>TIME RECORDING FOR AN EU GRANT</t>
  </si>
  <si>
    <t>Federal state</t>
  </si>
  <si>
    <r>
      <t xml:space="preserve">Please confirm that you have read the instructions, by choosing "Yes" from the dropdown. </t>
    </r>
    <r>
      <rPr>
        <b/>
        <sz val="11"/>
        <color indexed="2"/>
        <rFont val="Calibri"/>
        <family val="2"/>
        <scheme val="minor"/>
      </rPr>
      <t xml:space="preserve">     </t>
    </r>
  </si>
  <si>
    <t>Year</t>
  </si>
  <si>
    <t>Please confirm</t>
  </si>
  <si>
    <t>Beneficiary´s / third party's name</t>
  </si>
  <si>
    <t xml:space="preserve"> </t>
  </si>
  <si>
    <t>Title of the action (Acronym)</t>
  </si>
  <si>
    <t>Grant Agreement No</t>
  </si>
  <si>
    <t>Person carrying out the work</t>
  </si>
  <si>
    <t>Type of personnel</t>
  </si>
  <si>
    <t>Name of the PI/ Superior</t>
  </si>
  <si>
    <t>Day equivalent (in hours)*</t>
  </si>
  <si>
    <t>Start Date</t>
  </si>
  <si>
    <t>End Date</t>
  </si>
  <si>
    <t>Percentage</t>
  </si>
  <si>
    <t>hours/week</t>
  </si>
  <si>
    <t>Project Start Date</t>
  </si>
  <si>
    <t>Project End Date</t>
  </si>
  <si>
    <t>Work Packages/Reference</t>
  </si>
  <si>
    <t>Work Package title</t>
  </si>
  <si>
    <t>Start Month**</t>
  </si>
  <si>
    <t>End Month**</t>
  </si>
  <si>
    <t>Involvement</t>
  </si>
  <si>
    <t>WP 1</t>
  </si>
  <si>
    <t>WP 2</t>
  </si>
  <si>
    <t>WP 3</t>
  </si>
  <si>
    <t>WP 4</t>
  </si>
  <si>
    <t>WP 5</t>
  </si>
  <si>
    <t>WP 6</t>
  </si>
  <si>
    <t>WP 7</t>
  </si>
  <si>
    <t>WP 8</t>
  </si>
  <si>
    <t>WP 9</t>
  </si>
  <si>
    <t>WP 10</t>
  </si>
  <si>
    <t>WP 11</t>
  </si>
  <si>
    <t>WP 12</t>
  </si>
  <si>
    <t>WP 13</t>
  </si>
  <si>
    <t>WP 14</t>
  </si>
  <si>
    <t>WP 15</t>
  </si>
  <si>
    <t>Contact for support 1</t>
  </si>
  <si>
    <t>Name</t>
  </si>
  <si>
    <t>E-Mail</t>
  </si>
  <si>
    <t>Phone no.</t>
  </si>
  <si>
    <t>Contact for support 2</t>
  </si>
  <si>
    <t>Month</t>
  </si>
  <si>
    <t>January</t>
  </si>
  <si>
    <t>Total</t>
  </si>
  <si>
    <t>Work Package/ Reference</t>
  </si>
  <si>
    <t>Total hours</t>
  </si>
  <si>
    <t>Other (internal, national and other projects)</t>
  </si>
  <si>
    <t>Total Other</t>
  </si>
  <si>
    <t>Total productive hours</t>
  </si>
  <si>
    <t>TOTAL for project</t>
  </si>
  <si>
    <t>in hours</t>
  </si>
  <si>
    <t>in day-equivalents</t>
  </si>
  <si>
    <t>Short description of the activities carried out in this month:</t>
  </si>
  <si>
    <t>Signature of the person carrying out the work
Date:</t>
  </si>
  <si>
    <t>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</si>
  <si>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Signature of PI, Supervisor
Date:</t>
  </si>
  <si>
    <t>day equivalent (in hours)</t>
  </si>
  <si>
    <t>Name of the PI, Superior</t>
  </si>
  <si>
    <t>Days</t>
  </si>
  <si>
    <t>Jahr</t>
  </si>
  <si>
    <t>Feiertag</t>
  </si>
  <si>
    <t>Schleswig-Holstein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</si>
  <si>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</si>
  <si>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</si>
  <si>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</si>
  <si>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</si>
  <si>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</si>
  <si>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</si>
  <si>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</si>
  <si>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</si>
  <si>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</si>
  <si>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</si>
  <si>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</si>
  <si>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</si>
  <si>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</si>
  <si>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</si>
  <si>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Thüringen</t>
  </si>
  <si>
    <t>Karfreitag</t>
  </si>
  <si>
    <t>Ostersonntag</t>
  </si>
  <si>
    <t>Ostermontag</t>
  </si>
  <si>
    <t>Christi Himmelfahrt</t>
  </si>
  <si>
    <t>Pfingstmontag</t>
  </si>
  <si>
    <t>Tag der Deutschen Einheit</t>
  </si>
  <si>
    <t>Neujahrstag</t>
  </si>
  <si>
    <t>Tag der Arbeit / 1. Mai</t>
  </si>
  <si>
    <t>Heiligabend</t>
  </si>
  <si>
    <t>1. Weihnachtstag</t>
  </si>
  <si>
    <t>2. Weihnachtstag</t>
  </si>
  <si>
    <t>Sylvester</t>
  </si>
  <si>
    <t>Reformationstag</t>
  </si>
  <si>
    <t>Heilige Drei Könige</t>
  </si>
  <si>
    <t>Fronleichnam</t>
  </si>
  <si>
    <t>Maria Himmelfahrt</t>
  </si>
  <si>
    <t>Allerheiligen</t>
  </si>
  <si>
    <t>Buß- und Bettag</t>
  </si>
  <si>
    <t>Frauentag</t>
  </si>
  <si>
    <t>zusätzliche Feiertage</t>
  </si>
  <si>
    <t>Other</t>
  </si>
  <si>
    <t>Post Doctorate</t>
  </si>
  <si>
    <t>Principal Investigator</t>
  </si>
  <si>
    <t>Senior Staff</t>
  </si>
  <si>
    <t>Student (including PhD, Master, …)</t>
  </si>
  <si>
    <t xml:space="preserve">Maximium days </t>
  </si>
  <si>
    <t>Feiertage</t>
  </si>
  <si>
    <t>February</t>
  </si>
  <si>
    <t>March</t>
  </si>
  <si>
    <t>April</t>
  </si>
  <si>
    <t>May</t>
  </si>
  <si>
    <t>June</t>
  </si>
  <si>
    <t>July</t>
  </si>
  <si>
    <t>August</t>
  </si>
  <si>
    <t>September</t>
  </si>
  <si>
    <t>October</t>
  </si>
  <si>
    <t>November</t>
  </si>
  <si>
    <t>December</t>
  </si>
  <si>
    <t>Total Absences (in days)</t>
  </si>
  <si>
    <t>Please fill your absences (vacation, illness and other absences) with the corresponding number of days.</t>
  </si>
  <si>
    <t>Internal control</t>
  </si>
  <si>
    <t>Working contracts in the EU-Project</t>
  </si>
  <si>
    <t>h/month (EU)</t>
  </si>
  <si>
    <t>max. according contract</t>
  </si>
  <si>
    <t>min. according EU</t>
  </si>
  <si>
    <t>Duration</t>
  </si>
  <si>
    <t>**Please calculate based on the standard weekly hours of your organisation (according to full-time equivalent).</t>
  </si>
  <si>
    <r>
      <rPr>
        <i/>
        <sz val="11"/>
        <color theme="1"/>
        <rFont val="Calibri"/>
        <family val="2"/>
        <scheme val="minor"/>
      </rPr>
      <t>Optional:</t>
    </r>
    <r>
      <rPr>
        <sz val="11"/>
        <color theme="1"/>
        <rFont val="Calibri"/>
        <family val="2"/>
        <scheme val="minor"/>
      </rPr>
      <t xml:space="preserve"> further working contracts</t>
    </r>
  </si>
  <si>
    <r>
      <rPr>
        <i/>
        <sz val="11"/>
        <color theme="1"/>
        <rFont val="Calibri"/>
        <family val="2"/>
        <scheme val="minor"/>
      </rPr>
      <t>Optional:</t>
    </r>
    <r>
      <rPr>
        <sz val="11"/>
        <color theme="1"/>
        <rFont val="Calibri"/>
        <family val="2"/>
        <scheme val="minor"/>
      </rPr>
      <t xml:space="preserve"> number of PM</t>
    </r>
  </si>
  <si>
    <t>***Please insert the month (e.g. 1, 12, 36).</t>
  </si>
  <si>
    <t>Date of entry/update*</t>
  </si>
  <si>
    <t>*Please insert the date on which the project data were entered/updated.</t>
  </si>
  <si>
    <t xml:space="preserve">Signature of the person carrying out the work
</t>
  </si>
  <si>
    <t>Date:</t>
  </si>
  <si>
    <t xml:space="preserve">Signature of PI, Supervisor
</t>
  </si>
  <si>
    <t xml:space="preserve">Signature of PI, Supervisor
</t>
  </si>
  <si>
    <t>PMs according GA</t>
  </si>
  <si>
    <t xml:space="preserve">PMs </t>
  </si>
  <si>
    <t>V.2</t>
  </si>
  <si>
    <t>Change Format Time Recording</t>
  </si>
  <si>
    <r>
      <t>To change the time recording from decimal places to hours and minutes, this formatting</t>
    </r>
    <r>
      <rPr>
        <sz val="11"/>
        <color rgb="FFFF0000"/>
        <rFont val="Calibri"/>
        <family val="2"/>
        <scheme val="minor"/>
      </rPr>
      <t xml:space="preserve"> [hh];mm</t>
    </r>
    <r>
      <rPr>
        <sz val="11"/>
        <color theme="1"/>
        <rFont val="Calibri"/>
        <family val="2"/>
        <scheme val="minor"/>
      </rPr>
      <t xml:space="preserve"> must be entered manually in the following cells: 
Start Data:                B17; E20-24
Monthly Sheets:    B-15-41
Total:                          O6; B-N15-30; D43-48; F43-48</t>
    </r>
  </si>
  <si>
    <t>PMs actual*</t>
  </si>
  <si>
    <t>*For orientation only, the exact number can be calculated within the personnel cost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</si>
</sst>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
    <numFmt numFmtId="165" formatCode="[$-809]ddd"/>
    <numFmt numFmtId="166" formatCode="dd/mm/yyyy;@"/>
    <numFmt numFmtId="167" formatCode="\ [$-809]mmm"/>
    <numFmt numFmtId="168" formatCode="mmm"/>
    <numFmt numFmtId="169" formatCode="ddd"/>
    <numFmt numFmtId="170" formatCode="0.0"/>
    <numFmt numFmtId="171" formatCode="0.0%"/>
    <numFmt numFmtId="172" formatCode="[$-407]mmm/\ yy;@"/>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1"/>
      <color theme="1"/>
      <name val="Calibri"/>
      <family val="2"/>
      <scheme val="minor"/>
    </font>
    <font>
      <b/>
      <sz val="14"/>
      <color theme="0"/>
      <name val="Calibri"/>
      <family val="2"/>
      <scheme val="minor"/>
    </font>
    <font>
      <b/>
      <u/>
      <sz val="14"/>
      <color theme="0"/>
      <name val="Calibri"/>
      <family val="2"/>
      <scheme val="minor"/>
    </font>
    <font>
      <sz val="11"/>
      <name val="Calibri"/>
      <family val="2"/>
      <scheme val="minor"/>
    </font>
    <font>
      <b/>
      <sz val="14"/>
      <color indexed="65"/>
      <name val="Calibri"/>
      <family val="2"/>
    </font>
    <font>
      <sz val="11"/>
      <name val="Calibri"/>
      <family val="2"/>
    </font>
    <font>
      <b/>
      <u/>
      <sz val="14"/>
      <color indexed="65"/>
      <name val="Calibri"/>
      <family val="2"/>
    </font>
    <font>
      <b/>
      <sz val="11"/>
      <color theme="0"/>
      <name val="Calibri"/>
      <family val="2"/>
      <scheme val="minor"/>
    </font>
    <font>
      <i/>
      <sz val="11"/>
      <color theme="1"/>
      <name val="Calibri"/>
      <family val="2"/>
      <scheme val="minor"/>
    </font>
    <font>
      <sz val="11"/>
      <color indexed="2"/>
      <name val="Calibri"/>
      <family val="2"/>
      <scheme val="minor"/>
    </font>
    <font>
      <sz val="11"/>
      <color theme="4" tint="-0.499984740745262"/>
      <name val="Calibri"/>
      <family val="2"/>
      <scheme val="minor"/>
    </font>
    <font>
      <b/>
      <i/>
      <sz val="11"/>
      <color indexed="2"/>
      <name val="Calibri"/>
      <family val="2"/>
      <scheme val="minor"/>
    </font>
    <font>
      <b/>
      <sz val="11"/>
      <color indexed="2"/>
      <name val="Calibri"/>
      <family val="2"/>
      <scheme val="minor"/>
    </font>
    <font>
      <b/>
      <sz val="11"/>
      <name val="Calibri"/>
      <family val="2"/>
      <scheme val="minor"/>
    </font>
    <font>
      <sz val="12"/>
      <color theme="1"/>
      <name val="Calibri"/>
      <family val="2"/>
      <scheme val="minor"/>
    </font>
    <font>
      <b/>
      <sz val="12"/>
      <name val="Calibri"/>
      <family val="2"/>
      <scheme val="minor"/>
    </font>
    <font>
      <sz val="12"/>
      <name val="Calibri"/>
      <family val="2"/>
      <scheme val="minor"/>
    </font>
    <font>
      <sz val="11"/>
      <color theme="1"/>
      <name val="Calibri"/>
      <family val="2"/>
      <scheme val="minor"/>
    </font>
    <font>
      <b/>
      <u/>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theme="1"/>
      <name val="Calibri"/>
      <family val="2"/>
      <scheme val="minor"/>
    </font>
    <font>
      <i/>
      <sz val="11"/>
      <color theme="1"/>
      <name val="Calibri"/>
      <family val="2"/>
      <scheme val="minor"/>
    </font>
    <font>
      <sz val="11"/>
      <name val="Calibri"/>
      <family val="2"/>
      <scheme val="minor"/>
    </font>
  </fonts>
  <fills count="19">
    <fill>
      <patternFill patternType="none"/>
    </fill>
    <fill>
      <patternFill patternType="gray125"/>
    </fill>
    <fill>
      <patternFill patternType="solid">
        <fgColor rgb="FF5B9BD5"/>
        <bgColor rgb="FF5B9BD5"/>
      </patternFill>
    </fill>
    <fill>
      <patternFill patternType="solid">
        <fgColor rgb="FFD9E1F2"/>
        <bgColor rgb="FFD9E1F2"/>
      </patternFill>
    </fill>
    <fill>
      <patternFill patternType="solid">
        <fgColor theme="9" tint="0.39997558519241921"/>
        <bgColor rgb="FFC6E0B4"/>
      </patternFill>
    </fill>
    <fill>
      <patternFill patternType="solid">
        <fgColor rgb="FFE2EFDA"/>
        <bgColor rgb="FFE2EFDA"/>
      </patternFill>
    </fill>
    <fill>
      <patternFill patternType="solid">
        <fgColor theme="4"/>
        <bgColor theme="4"/>
      </patternFill>
    </fill>
    <fill>
      <patternFill patternType="solid">
        <fgColor rgb="FFD9E1F2"/>
        <bgColor theme="4" tint="0.79998168889431442"/>
      </patternFill>
    </fill>
    <fill>
      <patternFill patternType="solid">
        <fgColor indexed="26"/>
        <bgColor indexed="26"/>
      </patternFill>
    </fill>
    <fill>
      <patternFill patternType="solid">
        <fgColor theme="8" tint="0.79998168889431442"/>
        <bgColor theme="8" tint="0.79998168889431442"/>
      </patternFill>
    </fill>
    <fill>
      <patternFill patternType="solid">
        <fgColor rgb="FFD9E1F2"/>
        <bgColor theme="8" tint="0.79998168889431442"/>
      </patternFill>
    </fill>
    <fill>
      <patternFill patternType="solid">
        <fgColor theme="0" tint="-0.14999847407452621"/>
        <bgColor theme="0" tint="-4.9989318521683403E-2"/>
      </patternFill>
    </fill>
    <fill>
      <patternFill patternType="solid">
        <fgColor theme="8" tint="0.79998168889431442"/>
        <bgColor theme="0" tint="-0.14999847407452621"/>
      </patternFill>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indexed="26"/>
        <bgColor rgb="FFFFF2CC"/>
      </patternFill>
    </fill>
    <fill>
      <patternFill patternType="solid">
        <fgColor theme="0" tint="-0.14999847407452621"/>
        <bgColor indexed="64"/>
      </patternFill>
    </fill>
    <fill>
      <patternFill patternType="solid">
        <fgColor theme="0" tint="-0.14999847407452621"/>
        <bgColor theme="8" tint="0.79998168889431442"/>
      </patternFill>
    </fill>
    <fill>
      <patternFill patternType="solid">
        <fgColor theme="2" tint="-9.9978637043366805E-2"/>
        <bgColor theme="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s>
  <cellStyleXfs count="4">
    <xf numFmtId="0" fontId="0" fillId="0" borderId="0"/>
    <xf numFmtId="9" fontId="22" fillId="0" borderId="0" applyFont="0" applyFill="0" applyBorder="0" applyProtection="0"/>
    <xf numFmtId="0" fontId="22" fillId="0" borderId="0"/>
    <xf numFmtId="0" fontId="4" fillId="0" borderId="0"/>
  </cellStyleXfs>
  <cellXfs count="219">
    <xf numFmtId="0" fontId="0" fillId="0" borderId="0" xfId="0"/>
    <xf numFmtId="0" fontId="0" fillId="0" borderId="0" xfId="0"/>
    <xf numFmtId="0" fontId="5" fillId="0" borderId="0" xfId="0" applyFont="1"/>
    <xf numFmtId="49" fontId="5" fillId="0" borderId="0" xfId="0" applyNumberFormat="1" applyFont="1"/>
    <xf numFmtId="0" fontId="6" fillId="2" borderId="0" xfId="0" applyFont="1" applyFill="1"/>
    <xf numFmtId="0" fontId="0" fillId="3" borderId="0" xfId="0" applyFill="1"/>
    <xf numFmtId="0" fontId="0" fillId="3" borderId="0" xfId="0" applyFill="1" applyAlignment="1">
      <alignment wrapText="1"/>
    </xf>
    <xf numFmtId="0" fontId="7" fillId="2" borderId="0" xfId="0" applyFont="1" applyFill="1"/>
    <xf numFmtId="0" fontId="8" fillId="3" borderId="0" xfId="0" applyFont="1" applyFill="1" applyAlignment="1">
      <alignment vertical="center" wrapText="1"/>
    </xf>
    <xf numFmtId="0" fontId="9" fillId="4" borderId="0" xfId="3" applyFont="1" applyFill="1" applyAlignment="1">
      <alignment horizontal="left"/>
    </xf>
    <xf numFmtId="0" fontId="10" fillId="5" borderId="0" xfId="3" applyFont="1" applyFill="1" applyAlignment="1">
      <alignment horizontal="left" vertical="center" wrapText="1"/>
    </xf>
    <xf numFmtId="0" fontId="11" fillId="4" borderId="0" xfId="3" applyFont="1" applyFill="1" applyAlignment="1">
      <alignment horizontal="left"/>
    </xf>
    <xf numFmtId="0" fontId="22" fillId="0" borderId="0" xfId="2"/>
    <xf numFmtId="49" fontId="22" fillId="7" borderId="0" xfId="2" applyNumberFormat="1" applyFill="1" applyAlignment="1">
      <alignment wrapText="1"/>
    </xf>
    <xf numFmtId="0" fontId="22" fillId="0" borderId="0" xfId="2" applyAlignment="1">
      <alignment vertical="top" wrapText="1"/>
    </xf>
    <xf numFmtId="49" fontId="22" fillId="7" borderId="0" xfId="2" applyNumberFormat="1" applyFill="1" applyAlignment="1">
      <alignment vertical="top" wrapText="1"/>
    </xf>
    <xf numFmtId="49" fontId="22" fillId="8" borderId="0" xfId="2" applyNumberFormat="1" applyFill="1" applyAlignment="1">
      <alignment wrapText="1"/>
    </xf>
    <xf numFmtId="0" fontId="8" fillId="0" borderId="0" xfId="2" applyFont="1"/>
    <xf numFmtId="49" fontId="8" fillId="7" borderId="0" xfId="2" applyNumberFormat="1" applyFont="1" applyFill="1" applyAlignment="1">
      <alignment vertical="top" wrapText="1"/>
    </xf>
    <xf numFmtId="0" fontId="0" fillId="0" borderId="0" xfId="0" applyAlignment="1">
      <alignment horizontal="center"/>
    </xf>
    <xf numFmtId="0" fontId="0" fillId="9" borderId="1" xfId="0" applyFill="1" applyBorder="1" applyAlignment="1">
      <alignment horizontal="center"/>
    </xf>
    <xf numFmtId="0" fontId="8" fillId="8" borderId="1" xfId="0" applyFont="1" applyFill="1" applyBorder="1" applyAlignment="1">
      <alignment horizontal="center" vertical="center"/>
    </xf>
    <xf numFmtId="0" fontId="15" fillId="0" borderId="0" xfId="0" applyFont="1"/>
    <xf numFmtId="0" fontId="8" fillId="0" borderId="0" xfId="0" applyFont="1" applyAlignment="1">
      <alignment horizontal="center"/>
    </xf>
    <xf numFmtId="0" fontId="0" fillId="9" borderId="1" xfId="0" applyFill="1" applyBorder="1" applyAlignment="1">
      <alignment vertical="top"/>
    </xf>
    <xf numFmtId="0" fontId="16" fillId="0" borderId="0" xfId="0" applyFont="1" applyAlignment="1">
      <alignment horizontal="left"/>
    </xf>
    <xf numFmtId="0" fontId="13" fillId="0" borderId="0" xfId="0" applyFont="1"/>
    <xf numFmtId="0" fontId="0" fillId="9" borderId="1" xfId="0" applyFill="1" applyBorder="1"/>
    <xf numFmtId="14" fontId="8" fillId="8" borderId="1" xfId="0" applyNumberFormat="1" applyFont="1" applyFill="1" applyBorder="1" applyAlignment="1">
      <alignment horizontal="center" vertical="center"/>
    </xf>
    <xf numFmtId="2" fontId="8" fillId="11" borderId="1" xfId="0" applyNumberFormat="1" applyFont="1" applyFill="1" applyBorder="1" applyAlignment="1">
      <alignment horizontal="center" vertical="center"/>
    </xf>
    <xf numFmtId="0" fontId="15" fillId="0" borderId="0" xfId="0" applyFont="1" applyAlignment="1">
      <alignment horizontal="left"/>
    </xf>
    <xf numFmtId="0" fontId="13" fillId="0" borderId="5" xfId="0" applyFont="1" applyBorder="1"/>
    <xf numFmtId="0" fontId="0" fillId="8" borderId="1" xfId="0" applyFill="1" applyBorder="1" applyAlignment="1">
      <alignment horizontal="center" vertical="center"/>
    </xf>
    <xf numFmtId="14" fontId="0" fillId="11" borderId="1" xfId="0" applyNumberFormat="1" applyFill="1" applyBorder="1"/>
    <xf numFmtId="0" fontId="0" fillId="0" borderId="1" xfId="0" applyBorder="1" applyAlignment="1">
      <alignment horizontal="left" vertical="center"/>
    </xf>
    <xf numFmtId="0" fontId="0" fillId="9" borderId="1" xfId="0" applyFill="1" applyBorder="1" applyAlignment="1">
      <alignment horizontal="right"/>
    </xf>
    <xf numFmtId="164" fontId="15" fillId="0" borderId="0" xfId="0" applyNumberFormat="1" applyFont="1" applyAlignment="1">
      <alignment horizontal="left"/>
    </xf>
    <xf numFmtId="0" fontId="17" fillId="0" borderId="0" xfId="0" applyFont="1"/>
    <xf numFmtId="165" fontId="0" fillId="0" borderId="1" xfId="0" applyNumberFormat="1" applyBorder="1" applyAlignment="1">
      <alignment horizontal="center"/>
    </xf>
    <xf numFmtId="164" fontId="0" fillId="0" borderId="1" xfId="0" applyNumberFormat="1" applyBorder="1" applyAlignment="1">
      <alignment horizontal="center"/>
    </xf>
    <xf numFmtId="0" fontId="0" fillId="9" borderId="1" xfId="0" applyFill="1" applyBorder="1" applyAlignment="1">
      <alignment horizontal="left" wrapText="1"/>
    </xf>
    <xf numFmtId="0" fontId="8" fillId="0" borderId="1" xfId="0" applyFont="1" applyBorder="1" applyAlignment="1">
      <alignment vertical="center"/>
    </xf>
    <xf numFmtId="0" fontId="8" fillId="11" borderId="1" xfId="0" applyFont="1" applyFill="1" applyBorder="1" applyAlignment="1">
      <alignment vertical="center"/>
    </xf>
    <xf numFmtId="0" fontId="18" fillId="9" borderId="1" xfId="0" applyFont="1" applyFill="1" applyBorder="1" applyAlignment="1">
      <alignment vertical="center"/>
    </xf>
    <xf numFmtId="0" fontId="18" fillId="11" borderId="1" xfId="0" applyFont="1" applyFill="1" applyBorder="1" applyAlignment="1">
      <alignment vertical="center"/>
    </xf>
    <xf numFmtId="0" fontId="18" fillId="12" borderId="1" xfId="0" applyFont="1" applyFill="1" applyBorder="1" applyAlignment="1">
      <alignment vertical="center"/>
    </xf>
    <xf numFmtId="0" fontId="8" fillId="8" borderId="1" xfId="0" applyFont="1" applyFill="1" applyBorder="1" applyAlignment="1">
      <alignment vertical="center"/>
    </xf>
    <xf numFmtId="0" fontId="18" fillId="8" borderId="1" xfId="0" applyFont="1" applyFill="1" applyBorder="1" applyAlignment="1">
      <alignment vertical="center"/>
    </xf>
    <xf numFmtId="0" fontId="8" fillId="0" borderId="1" xfId="0" applyFont="1" applyBorder="1" applyAlignment="1">
      <alignment vertical="center" wrapText="1"/>
    </xf>
    <xf numFmtId="0" fontId="18" fillId="0" borderId="0" xfId="0" applyFont="1" applyAlignment="1">
      <alignment vertical="center"/>
    </xf>
    <xf numFmtId="0" fontId="8" fillId="0" borderId="0" xfId="0" applyFont="1" applyAlignment="1">
      <alignment horizontal="left" vertical="top" wrapText="1"/>
    </xf>
    <xf numFmtId="0" fontId="8" fillId="0" borderId="0" xfId="0" applyFont="1"/>
    <xf numFmtId="0" fontId="8" fillId="0" borderId="0" xfId="0" applyFont="1" applyAlignment="1">
      <alignment vertical="center" wrapText="1"/>
    </xf>
    <xf numFmtId="0" fontId="0" fillId="0" borderId="0" xfId="0" applyAlignment="1">
      <alignment horizontal="left"/>
    </xf>
    <xf numFmtId="0" fontId="8" fillId="13" borderId="1" xfId="0" applyFont="1" applyFill="1" applyBorder="1" applyAlignment="1">
      <alignment vertical="center"/>
    </xf>
    <xf numFmtId="166" fontId="0" fillId="0" borderId="0" xfId="0" applyNumberFormat="1"/>
    <xf numFmtId="0" fontId="8" fillId="11" borderId="1" xfId="0" applyFont="1" applyFill="1" applyBorder="1" applyAlignment="1">
      <alignment horizontal="center" vertical="center"/>
    </xf>
    <xf numFmtId="0" fontId="15" fillId="0" borderId="0" xfId="0" applyFont="1" applyAlignment="1">
      <alignment horizontal="center"/>
    </xf>
    <xf numFmtId="0" fontId="0" fillId="0" borderId="0" xfId="0" applyAlignment="1">
      <alignment horizontal="left" vertical="top"/>
    </xf>
    <xf numFmtId="167" fontId="8" fillId="9" borderId="1" xfId="0" applyNumberFormat="1" applyFont="1" applyFill="1" applyBorder="1" applyAlignment="1">
      <alignment horizontal="center"/>
    </xf>
    <xf numFmtId="0" fontId="8" fillId="9" borderId="1" xfId="0" applyFont="1" applyFill="1" applyBorder="1" applyAlignment="1">
      <alignment horizontal="center" wrapText="1"/>
    </xf>
    <xf numFmtId="0" fontId="18" fillId="11" borderId="1" xfId="0" applyFont="1" applyFill="1" applyBorder="1" applyAlignment="1">
      <alignment horizontal="center" vertical="center"/>
    </xf>
    <xf numFmtId="2" fontId="18" fillId="11" borderId="1" xfId="0" applyNumberFormat="1" applyFont="1" applyFill="1" applyBorder="1" applyAlignment="1">
      <alignment horizontal="center" vertical="center"/>
    </xf>
    <xf numFmtId="0" fontId="18" fillId="12" borderId="1" xfId="0" applyFont="1" applyFill="1" applyBorder="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166" fontId="0" fillId="11" borderId="1" xfId="0" applyNumberFormat="1" applyFill="1" applyBorder="1"/>
    <xf numFmtId="0" fontId="0" fillId="11" borderId="1" xfId="0" applyFill="1" applyBorder="1"/>
    <xf numFmtId="165" fontId="0" fillId="0" borderId="0" xfId="0" applyNumberFormat="1" applyAlignment="1">
      <alignment horizontal="center"/>
    </xf>
    <xf numFmtId="164" fontId="0" fillId="0" borderId="0" xfId="0" applyNumberFormat="1" applyAlignment="1">
      <alignment horizontal="center"/>
    </xf>
    <xf numFmtId="169" fontId="0" fillId="0" borderId="0" xfId="0" applyNumberFormat="1" applyAlignment="1">
      <alignment horizontal="center"/>
    </xf>
    <xf numFmtId="0" fontId="19" fillId="0" borderId="0" xfId="0" applyFont="1"/>
    <xf numFmtId="0" fontId="20" fillId="9" borderId="1" xfId="0" applyFont="1" applyFill="1" applyBorder="1" applyAlignment="1">
      <alignment vertical="center" wrapText="1"/>
    </xf>
    <xf numFmtId="0" fontId="19" fillId="9" borderId="1" xfId="0" applyFont="1" applyFill="1" applyBorder="1" applyAlignment="1">
      <alignment vertical="center" wrapText="1"/>
    </xf>
    <xf numFmtId="0" fontId="21" fillId="0" borderId="7" xfId="0" applyFont="1" applyBorder="1" applyAlignment="1">
      <alignment horizontal="left" vertical="center" wrapText="1"/>
    </xf>
    <xf numFmtId="14" fontId="21" fillId="14" borderId="7" xfId="0" applyNumberFormat="1" applyFont="1" applyFill="1" applyBorder="1"/>
    <xf numFmtId="0" fontId="19" fillId="0" borderId="1" xfId="0" applyFont="1" applyBorder="1" applyAlignment="1">
      <alignment vertical="center" wrapText="1"/>
    </xf>
    <xf numFmtId="0" fontId="19" fillId="0" borderId="1" xfId="0" applyFont="1" applyBorder="1" applyAlignment="1">
      <alignment horizontal="left"/>
    </xf>
    <xf numFmtId="14" fontId="21" fillId="14" borderId="1" xfId="0" applyNumberFormat="1" applyFont="1" applyFill="1" applyBorder="1"/>
    <xf numFmtId="0" fontId="21" fillId="0" borderId="1" xfId="0" applyFont="1" applyBorder="1" applyAlignment="1">
      <alignment horizontal="left" vertical="center" wrapText="1"/>
    </xf>
    <xf numFmtId="0" fontId="21" fillId="0" borderId="1" xfId="0" applyFont="1" applyBorder="1"/>
    <xf numFmtId="0" fontId="19" fillId="14" borderId="1" xfId="0" applyFont="1" applyFill="1" applyBorder="1"/>
    <xf numFmtId="14" fontId="19" fillId="14" borderId="1" xfId="0" applyNumberFormat="1" applyFont="1" applyFill="1" applyBorder="1"/>
    <xf numFmtId="0" fontId="19" fillId="0" borderId="1" xfId="0" applyFont="1" applyBorder="1"/>
    <xf numFmtId="14" fontId="19" fillId="0" borderId="0" xfId="0" applyNumberFormat="1" applyFont="1"/>
    <xf numFmtId="0" fontId="19" fillId="15" borderId="1" xfId="0" applyFont="1" applyFill="1" applyBorder="1"/>
    <xf numFmtId="14" fontId="19" fillId="15" borderId="1" xfId="0" applyNumberFormat="1" applyFont="1" applyFill="1" applyBorder="1"/>
    <xf numFmtId="0" fontId="13" fillId="0" borderId="0" xfId="0" applyFont="1" applyBorder="1"/>
    <xf numFmtId="0" fontId="15" fillId="0" borderId="0" xfId="0" applyFont="1" applyAlignment="1"/>
    <xf numFmtId="0" fontId="5"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Border="1" applyAlignment="1">
      <alignment horizontal="left" vertical="top" wrapText="1"/>
    </xf>
    <xf numFmtId="0" fontId="8" fillId="11" borderId="1" xfId="0" applyFont="1" applyFill="1" applyBorder="1" applyAlignment="1">
      <alignment vertical="top" wrapText="1"/>
    </xf>
    <xf numFmtId="0" fontId="8" fillId="11" borderId="1" xfId="0" applyFont="1" applyFill="1" applyBorder="1" applyAlignment="1">
      <alignment horizontal="center" vertical="top" wrapText="1"/>
    </xf>
    <xf numFmtId="0" fontId="5" fillId="0" borderId="0" xfId="0" applyFont="1" applyBorder="1" applyAlignment="1">
      <alignment vertical="center" wrapText="1"/>
    </xf>
    <xf numFmtId="0" fontId="5" fillId="0" borderId="12" xfId="0" applyFont="1" applyBorder="1" applyAlignment="1">
      <alignment vertical="center" wrapText="1"/>
    </xf>
    <xf numFmtId="0" fontId="0" fillId="9" borderId="1" xfId="0" applyFill="1" applyBorder="1" applyAlignment="1"/>
    <xf numFmtId="0" fontId="0" fillId="11" borderId="1" xfId="0" applyFill="1" applyBorder="1" applyAlignment="1"/>
    <xf numFmtId="0" fontId="18" fillId="0" borderId="1" xfId="0" applyFont="1" applyBorder="1" applyAlignment="1">
      <alignment horizontal="right" vertical="center"/>
    </xf>
    <xf numFmtId="14" fontId="0" fillId="16" borderId="1" xfId="0" applyNumberFormat="1" applyFill="1" applyBorder="1"/>
    <xf numFmtId="2" fontId="0" fillId="16" borderId="1" xfId="0" applyNumberFormat="1" applyFill="1" applyBorder="1"/>
    <xf numFmtId="16" fontId="8" fillId="16" borderId="1" xfId="0" applyNumberFormat="1" applyFont="1" applyFill="1" applyBorder="1" applyAlignment="1">
      <alignment horizontal="center"/>
    </xf>
    <xf numFmtId="0" fontId="0" fillId="0" borderId="14" xfId="0" applyBorder="1" applyAlignment="1"/>
    <xf numFmtId="0" fontId="19" fillId="0" borderId="0" xfId="0" applyFont="1" applyFill="1" applyBorder="1" applyAlignment="1">
      <alignment vertical="center" wrapText="1"/>
    </xf>
    <xf numFmtId="170" fontId="18" fillId="11" borderId="1" xfId="0" applyNumberFormat="1" applyFont="1" applyFill="1" applyBorder="1" applyAlignment="1">
      <alignment vertical="center"/>
    </xf>
    <xf numFmtId="14" fontId="0" fillId="0" borderId="0" xfId="0" applyNumberFormat="1"/>
    <xf numFmtId="0" fontId="0" fillId="0" borderId="0" xfId="0" applyAlignment="1">
      <alignment horizontal="right"/>
    </xf>
    <xf numFmtId="0" fontId="0" fillId="0" borderId="0" xfId="0" applyAlignment="1">
      <alignment horizontal="center"/>
    </xf>
    <xf numFmtId="0" fontId="0" fillId="11" borderId="1" xfId="0" applyNumberFormat="1" applyFill="1" applyBorder="1"/>
    <xf numFmtId="14" fontId="0" fillId="0" borderId="0" xfId="0" applyNumberFormat="1" applyAlignment="1">
      <alignment horizontal="center"/>
    </xf>
    <xf numFmtId="2" fontId="0" fillId="11" borderId="1" xfId="0" applyNumberFormat="1" applyFill="1" applyBorder="1"/>
    <xf numFmtId="0" fontId="8" fillId="11" borderId="1" xfId="0" applyFont="1" applyFill="1" applyBorder="1" applyAlignment="1">
      <alignment horizontal="left" vertical="top" wrapText="1"/>
    </xf>
    <xf numFmtId="0" fontId="8" fillId="11" borderId="1" xfId="0" applyFont="1" applyFill="1" applyBorder="1" applyAlignment="1">
      <alignment horizontal="left" vertical="top" wrapText="1"/>
    </xf>
    <xf numFmtId="0" fontId="0" fillId="9" borderId="1" xfId="0" applyFill="1" applyBorder="1" applyAlignment="1">
      <alignment horizontal="right"/>
    </xf>
    <xf numFmtId="0" fontId="15" fillId="0" borderId="0" xfId="0" applyFont="1" applyAlignment="1">
      <alignment horizontal="left"/>
    </xf>
    <xf numFmtId="0" fontId="0" fillId="0" borderId="0" xfId="0" applyAlignment="1">
      <alignment horizontal="right"/>
    </xf>
    <xf numFmtId="0" fontId="0" fillId="0" borderId="0" xfId="0" applyAlignment="1">
      <alignment horizontal="center"/>
    </xf>
    <xf numFmtId="0" fontId="18" fillId="9" borderId="1" xfId="0" applyFont="1" applyFill="1" applyBorder="1" applyAlignment="1">
      <alignment vertical="center" wrapText="1"/>
    </xf>
    <xf numFmtId="0" fontId="5" fillId="11" borderId="1" xfId="0" applyFont="1" applyFill="1" applyBorder="1" applyAlignment="1">
      <alignment horizontal="left" vertical="top"/>
    </xf>
    <xf numFmtId="0" fontId="24" fillId="0" borderId="0" xfId="0" applyFont="1" applyFill="1"/>
    <xf numFmtId="0" fontId="14" fillId="0" borderId="0" xfId="0" applyFont="1" applyFill="1"/>
    <xf numFmtId="14" fontId="25" fillId="0" borderId="0" xfId="0" applyNumberFormat="1" applyFont="1"/>
    <xf numFmtId="0" fontId="25" fillId="0" borderId="0" xfId="0" applyFont="1"/>
    <xf numFmtId="14" fontId="0" fillId="17" borderId="1" xfId="0" applyNumberFormat="1" applyFill="1" applyBorder="1" applyAlignment="1">
      <alignment horizontal="left" wrapText="1"/>
    </xf>
    <xf numFmtId="0" fontId="0" fillId="0" borderId="0" xfId="0" applyFill="1" applyBorder="1" applyAlignment="1">
      <alignment horizontal="left" wrapText="1"/>
    </xf>
    <xf numFmtId="0" fontId="8" fillId="0" borderId="0" xfId="0" applyFont="1" applyFill="1" applyBorder="1" applyAlignment="1">
      <alignment horizontal="center" wrapText="1"/>
    </xf>
    <xf numFmtId="0" fontId="8" fillId="11" borderId="7" xfId="0" applyFont="1" applyFill="1" applyBorder="1" applyAlignment="1">
      <alignment vertical="center"/>
    </xf>
    <xf numFmtId="0" fontId="15" fillId="0" borderId="0" xfId="0" applyFont="1" applyAlignment="1">
      <alignment horizontal="left"/>
    </xf>
    <xf numFmtId="0" fontId="8" fillId="11" borderId="1" xfId="0" applyFont="1" applyFill="1" applyBorder="1" applyAlignment="1">
      <alignment horizontal="left" vertical="top" wrapText="1"/>
    </xf>
    <xf numFmtId="0" fontId="0" fillId="9" borderId="1" xfId="0" applyFill="1" applyBorder="1" applyAlignment="1">
      <alignment horizontal="right"/>
    </xf>
    <xf numFmtId="0" fontId="0" fillId="0" borderId="0" xfId="0" applyAlignment="1">
      <alignment horizontal="right"/>
    </xf>
    <xf numFmtId="0" fontId="0" fillId="0" borderId="0" xfId="0" applyAlignment="1">
      <alignment horizontal="center"/>
    </xf>
    <xf numFmtId="17" fontId="26" fillId="0" borderId="0" xfId="0" applyNumberFormat="1" applyFont="1" applyAlignment="1">
      <alignment horizontal="left"/>
    </xf>
    <xf numFmtId="49" fontId="24" fillId="7" borderId="0" xfId="2" applyNumberFormat="1" applyFont="1" applyFill="1" applyAlignment="1">
      <alignment wrapText="1"/>
    </xf>
    <xf numFmtId="171" fontId="8" fillId="11" borderId="1" xfId="1" applyNumberFormat="1" applyFont="1" applyFill="1" applyBorder="1" applyAlignment="1">
      <alignment horizontal="center" vertical="center"/>
    </xf>
    <xf numFmtId="1" fontId="8" fillId="8" borderId="1" xfId="0" applyNumberFormat="1" applyFont="1" applyFill="1" applyBorder="1" applyAlignment="1">
      <alignment horizontal="center" vertical="center"/>
    </xf>
    <xf numFmtId="0" fontId="3" fillId="9" borderId="1" xfId="0" applyFont="1" applyFill="1" applyBorder="1"/>
    <xf numFmtId="0" fontId="0" fillId="0" borderId="1" xfId="0" applyBorder="1"/>
    <xf numFmtId="0" fontId="27" fillId="8" borderId="1" xfId="0" applyFont="1" applyFill="1" applyBorder="1" applyAlignment="1">
      <alignment horizontal="center" vertical="center"/>
    </xf>
    <xf numFmtId="14" fontId="27" fillId="8" borderId="1" xfId="0" applyNumberFormat="1" applyFont="1" applyFill="1" applyBorder="1" applyAlignment="1">
      <alignment horizontal="center" vertical="center"/>
    </xf>
    <xf numFmtId="0" fontId="27" fillId="8" borderId="1" xfId="0" applyFont="1" applyFill="1" applyBorder="1" applyAlignment="1">
      <alignment horizontal="left" vertical="center"/>
    </xf>
    <xf numFmtId="0" fontId="29" fillId="0" borderId="0" xfId="0" applyFont="1"/>
    <xf numFmtId="49" fontId="29" fillId="0" borderId="13" xfId="0" applyNumberFormat="1" applyFont="1" applyBorder="1"/>
    <xf numFmtId="0" fontId="30" fillId="8" borderId="1" xfId="0" applyFont="1" applyFill="1" applyBorder="1" applyAlignment="1">
      <alignment horizontal="center" vertical="center"/>
    </xf>
    <xf numFmtId="14" fontId="30" fillId="8" borderId="1" xfId="0" applyNumberFormat="1" applyFont="1" applyFill="1" applyBorder="1" applyAlignment="1">
      <alignment horizontal="center" vertical="center"/>
    </xf>
    <xf numFmtId="0" fontId="28" fillId="11" borderId="1" xfId="0" applyFont="1" applyFill="1" applyBorder="1" applyAlignment="1">
      <alignment horizontal="center" vertical="top"/>
    </xf>
    <xf numFmtId="172" fontId="30" fillId="8" borderId="1" xfId="0" applyNumberFormat="1" applyFont="1" applyFill="1" applyBorder="1" applyAlignment="1" applyProtection="1">
      <alignment horizontal="left" vertical="center"/>
      <protection locked="0"/>
    </xf>
    <xf numFmtId="0" fontId="8" fillId="8" borderId="8" xfId="0" applyFont="1" applyFill="1" applyBorder="1" applyAlignment="1">
      <alignment vertical="top" wrapText="1"/>
    </xf>
    <xf numFmtId="0" fontId="8" fillId="8" borderId="9" xfId="0" applyFont="1" applyFill="1" applyBorder="1" applyAlignment="1">
      <alignment vertical="top" wrapText="1"/>
    </xf>
    <xf numFmtId="0" fontId="8" fillId="8" borderId="12" xfId="0" applyFont="1" applyFill="1" applyBorder="1" applyAlignment="1">
      <alignment vertical="top" wrapText="1"/>
    </xf>
    <xf numFmtId="0" fontId="8" fillId="8" borderId="13" xfId="0" applyFont="1" applyFill="1" applyBorder="1" applyAlignment="1">
      <alignment vertical="top" wrapText="1"/>
    </xf>
    <xf numFmtId="0" fontId="8" fillId="8" borderId="10" xfId="0" applyFont="1" applyFill="1" applyBorder="1" applyAlignment="1">
      <alignment vertical="top" wrapText="1"/>
    </xf>
    <xf numFmtId="0" fontId="8" fillId="8" borderId="11" xfId="0" applyFont="1" applyFill="1" applyBorder="1" applyAlignment="1">
      <alignment vertical="top" wrapText="1"/>
    </xf>
    <xf numFmtId="0" fontId="30" fillId="9" borderId="1" xfId="0" applyFont="1" applyFill="1" applyBorder="1" applyAlignment="1">
      <alignment horizontal="center" wrapText="1"/>
    </xf>
    <xf numFmtId="2" fontId="30" fillId="11" borderId="1" xfId="0" applyNumberFormat="1" applyFont="1" applyFill="1" applyBorder="1" applyAlignment="1">
      <alignment horizontal="center" vertical="center"/>
    </xf>
    <xf numFmtId="0" fontId="8" fillId="9" borderId="2" xfId="0" applyFont="1" applyFill="1" applyBorder="1" applyAlignment="1">
      <alignment horizontal="center" wrapText="1"/>
    </xf>
    <xf numFmtId="0" fontId="30" fillId="9" borderId="4" xfId="0" applyFont="1" applyFill="1" applyBorder="1" applyAlignment="1">
      <alignment horizontal="center" wrapText="1"/>
    </xf>
    <xf numFmtId="2" fontId="30" fillId="11" borderId="4" xfId="0" applyNumberFormat="1" applyFont="1" applyFill="1" applyBorder="1" applyAlignment="1">
      <alignment horizontal="center" vertical="center"/>
    </xf>
    <xf numFmtId="2" fontId="18" fillId="11" borderId="4" xfId="0" applyNumberFormat="1" applyFont="1" applyFill="1" applyBorder="1" applyAlignment="1">
      <alignment horizontal="center" vertical="center"/>
    </xf>
    <xf numFmtId="0" fontId="0" fillId="0" borderId="0" xfId="0" applyFill="1" applyBorder="1"/>
    <xf numFmtId="0" fontId="18" fillId="0" borderId="0" xfId="0" applyFont="1" applyFill="1" applyBorder="1" applyAlignment="1">
      <alignment vertical="center"/>
    </xf>
    <xf numFmtId="0" fontId="8" fillId="11" borderId="2" xfId="0" applyFont="1" applyFill="1" applyBorder="1" applyAlignment="1">
      <alignment horizontal="center" vertical="center"/>
    </xf>
    <xf numFmtId="0" fontId="8" fillId="11" borderId="10" xfId="0" applyFont="1" applyFill="1" applyBorder="1" applyAlignment="1">
      <alignment horizontal="center" vertical="center"/>
    </xf>
    <xf numFmtId="0" fontId="18" fillId="11" borderId="2" xfId="0" applyFont="1" applyFill="1" applyBorder="1" applyAlignment="1">
      <alignment horizontal="center" vertical="center"/>
    </xf>
    <xf numFmtId="0" fontId="8" fillId="0" borderId="1" xfId="0" applyFont="1" applyFill="1" applyBorder="1" applyAlignment="1">
      <alignment horizontal="center" wrapText="1"/>
    </xf>
    <xf numFmtId="0" fontId="26" fillId="0" borderId="0" xfId="0" applyFont="1"/>
    <xf numFmtId="49" fontId="13" fillId="0" borderId="0" xfId="2" applyNumberFormat="1" applyFont="1" applyAlignment="1">
      <alignment wrapText="1"/>
    </xf>
    <xf numFmtId="49" fontId="22" fillId="7" borderId="0" xfId="2" applyNumberFormat="1" applyFill="1" applyAlignment="1">
      <alignment wrapText="1"/>
    </xf>
    <xf numFmtId="49" fontId="12" fillId="6" borderId="0" xfId="2" applyNumberFormat="1" applyFont="1" applyFill="1" applyAlignment="1">
      <alignment horizontal="left" wrapText="1"/>
    </xf>
    <xf numFmtId="49" fontId="18" fillId="18" borderId="0" xfId="2" applyNumberFormat="1" applyFont="1" applyFill="1" applyAlignment="1">
      <alignment horizontal="left" wrapText="1"/>
    </xf>
    <xf numFmtId="49" fontId="2" fillId="7" borderId="0" xfId="2" applyNumberFormat="1" applyFont="1" applyFill="1" applyAlignment="1">
      <alignment horizontal="left" wrapText="1"/>
    </xf>
    <xf numFmtId="49" fontId="12" fillId="6" borderId="0" xfId="2" applyNumberFormat="1" applyFont="1" applyFill="1" applyAlignment="1">
      <alignment wrapText="1"/>
    </xf>
    <xf numFmtId="49" fontId="22" fillId="7" borderId="0" xfId="2" applyNumberFormat="1" applyFill="1" applyAlignment="1">
      <alignment vertical="top" wrapText="1"/>
    </xf>
    <xf numFmtId="0" fontId="30" fillId="8" borderId="2" xfId="0" applyFont="1" applyFill="1" applyBorder="1" applyAlignment="1">
      <alignment horizontal="center" vertical="center"/>
    </xf>
    <xf numFmtId="0" fontId="30" fillId="8" borderId="3" xfId="0" applyFont="1" applyFill="1" applyBorder="1" applyAlignment="1">
      <alignment horizontal="center" vertical="center"/>
    </xf>
    <xf numFmtId="0" fontId="30" fillId="8" borderId="4" xfId="0" applyFont="1" applyFill="1" applyBorder="1" applyAlignment="1">
      <alignment horizontal="center" vertical="center"/>
    </xf>
    <xf numFmtId="0" fontId="0" fillId="9" borderId="2" xfId="0" applyFill="1" applyBorder="1" applyAlignment="1">
      <alignment horizontal="left"/>
    </xf>
    <xf numFmtId="0" fontId="0" fillId="9" borderId="4" xfId="0" applyFill="1" applyBorder="1" applyAlignment="1">
      <alignment horizontal="left"/>
    </xf>
    <xf numFmtId="0" fontId="0" fillId="9" borderId="1" xfId="0" applyFill="1" applyBorder="1" applyAlignment="1" applyProtection="1">
      <alignment horizontal="center"/>
      <protection locked="0"/>
    </xf>
    <xf numFmtId="0" fontId="8" fillId="8" borderId="2" xfId="0" applyFont="1" applyFill="1" applyBorder="1" applyAlignment="1">
      <alignment horizontal="center" vertical="center"/>
    </xf>
    <xf numFmtId="0" fontId="0" fillId="0" borderId="4" xfId="0" applyBorder="1" applyAlignment="1">
      <alignment horizontal="center" vertical="center"/>
    </xf>
    <xf numFmtId="0" fontId="5" fillId="9" borderId="1" xfId="0" applyFont="1" applyFill="1" applyBorder="1" applyAlignment="1">
      <alignment horizontal="center" vertical="top"/>
    </xf>
    <xf numFmtId="0" fontId="14" fillId="0" borderId="1" xfId="0" applyFont="1" applyBorder="1" applyAlignment="1">
      <alignment horizontal="center" wrapText="1"/>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0" fillId="10" borderId="1" xfId="0" applyFill="1" applyBorder="1" applyAlignment="1">
      <alignment horizontal="left" vertical="top" wrapText="1"/>
    </xf>
    <xf numFmtId="0" fontId="8" fillId="8" borderId="8" xfId="0" applyFont="1" applyFill="1" applyBorder="1" applyAlignment="1">
      <alignment horizontal="left" vertical="top" wrapText="1"/>
    </xf>
    <xf numFmtId="0" fontId="8" fillId="8" borderId="9" xfId="0" applyFont="1" applyFill="1" applyBorder="1" applyAlignment="1">
      <alignment horizontal="left" vertical="top" wrapText="1"/>
    </xf>
    <xf numFmtId="0" fontId="8" fillId="8" borderId="12" xfId="0" applyFont="1" applyFill="1" applyBorder="1" applyAlignment="1">
      <alignment horizontal="left" vertical="top" wrapText="1"/>
    </xf>
    <xf numFmtId="0" fontId="8" fillId="8" borderId="13" xfId="0" applyFont="1" applyFill="1" applyBorder="1" applyAlignment="1">
      <alignment horizontal="left" vertical="top" wrapText="1"/>
    </xf>
    <xf numFmtId="0" fontId="8" fillId="8" borderId="10" xfId="0" applyFont="1" applyFill="1" applyBorder="1" applyAlignment="1">
      <alignment horizontal="left" vertical="top" wrapText="1"/>
    </xf>
    <xf numFmtId="0" fontId="8" fillId="8" borderId="11" xfId="0" applyFont="1" applyFill="1" applyBorder="1" applyAlignment="1">
      <alignment horizontal="left" vertical="top" wrapText="1"/>
    </xf>
    <xf numFmtId="0" fontId="5" fillId="9" borderId="14" xfId="0" applyFont="1" applyFill="1" applyBorder="1" applyAlignment="1">
      <alignment horizontal="center" vertical="top"/>
    </xf>
    <xf numFmtId="0" fontId="15" fillId="0" borderId="0" xfId="0" applyFont="1" applyAlignment="1">
      <alignment horizontal="left"/>
    </xf>
    <xf numFmtId="0" fontId="8" fillId="0" borderId="0" xfId="0" applyFont="1" applyFill="1" applyBorder="1" applyAlignment="1">
      <alignment horizontal="center" vertical="top" wrapText="1"/>
    </xf>
    <xf numFmtId="0" fontId="8" fillId="8" borderId="2" xfId="0" applyFont="1" applyFill="1" applyBorder="1" applyAlignment="1">
      <alignment horizontal="left" vertical="top" wrapText="1"/>
    </xf>
    <xf numFmtId="0" fontId="8" fillId="8" borderId="4" xfId="0" applyFont="1" applyFill="1" applyBorder="1" applyAlignment="1">
      <alignment horizontal="left" vertical="top"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0" fillId="0" borderId="1" xfId="0" applyBorder="1" applyAlignment="1">
      <alignment horizontal="center" wrapText="1"/>
    </xf>
    <xf numFmtId="0" fontId="0" fillId="0" borderId="1" xfId="0" applyFill="1" applyBorder="1" applyAlignment="1">
      <alignment horizontal="center" wrapText="1"/>
    </xf>
    <xf numFmtId="0" fontId="0" fillId="9" borderId="2" xfId="0" applyFill="1" applyBorder="1" applyAlignment="1">
      <alignment horizontal="right"/>
    </xf>
    <xf numFmtId="0" fontId="0" fillId="9" borderId="4" xfId="0" applyFill="1" applyBorder="1" applyAlignment="1">
      <alignment horizontal="right"/>
    </xf>
    <xf numFmtId="0" fontId="0" fillId="0" borderId="1" xfId="0" applyBorder="1" applyAlignment="1">
      <alignment horizontal="center"/>
    </xf>
    <xf numFmtId="0" fontId="0" fillId="0" borderId="1" xfId="0" applyFill="1" applyBorder="1" applyAlignment="1">
      <alignment horizontal="center"/>
    </xf>
    <xf numFmtId="0" fontId="5" fillId="11" borderId="1" xfId="0" applyFont="1" applyFill="1" applyBorder="1" applyAlignment="1">
      <alignment horizontal="center" vertical="top"/>
    </xf>
    <xf numFmtId="0" fontId="0" fillId="9" borderId="1" xfId="0" applyFill="1" applyBorder="1" applyAlignment="1">
      <alignment horizontal="left" vertical="top"/>
    </xf>
    <xf numFmtId="0" fontId="8" fillId="11" borderId="1" xfId="0" applyFont="1" applyFill="1" applyBorder="1" applyAlignment="1">
      <alignment horizontal="left" vertical="top" wrapText="1"/>
    </xf>
    <xf numFmtId="0" fontId="0" fillId="0" borderId="15" xfId="0" applyBorder="1" applyAlignment="1">
      <alignment horizontal="right"/>
    </xf>
    <xf numFmtId="0" fontId="0" fillId="0" borderId="0" xfId="0" applyAlignment="1">
      <alignment horizontal="center"/>
    </xf>
    <xf numFmtId="0" fontId="0" fillId="17" borderId="6" xfId="0" applyFill="1" applyBorder="1" applyAlignment="1">
      <alignment horizontal="left" vertical="top" wrapText="1"/>
    </xf>
    <xf numFmtId="0" fontId="0" fillId="17" borderId="7" xfId="0" applyFill="1" applyBorder="1" applyAlignment="1">
      <alignment horizontal="left" vertical="top" wrapText="1"/>
    </xf>
    <xf numFmtId="0" fontId="0" fillId="0" borderId="0" xfId="0" applyAlignment="1">
      <alignment horizontal="center" vertical="top"/>
    </xf>
    <xf numFmtId="0" fontId="0" fillId="0" borderId="13" xfId="0" applyBorder="1" applyAlignment="1">
      <alignment horizontal="center" vertical="top"/>
    </xf>
    <xf numFmtId="0" fontId="5" fillId="9" borderId="0" xfId="0" applyFont="1" applyFill="1" applyAlignment="1">
      <alignment horizontal="center" vertical="top"/>
    </xf>
    <xf numFmtId="168" fontId="5" fillId="0" borderId="1" xfId="0" applyNumberFormat="1" applyFont="1" applyBorder="1" applyAlignment="1">
      <alignment horizontal="center"/>
    </xf>
    <xf numFmtId="0" fontId="19" fillId="9" borderId="1" xfId="0" applyFont="1" applyFill="1" applyBorder="1" applyAlignment="1">
      <alignment horizontal="center"/>
    </xf>
    <xf numFmtId="0" fontId="20" fillId="9" borderId="1" xfId="0" applyFont="1" applyFill="1" applyBorder="1" applyAlignment="1">
      <alignment horizontal="center" vertical="center" wrapText="1"/>
    </xf>
  </cellXfs>
  <cellStyles count="4">
    <cellStyle name="Prozent" xfId="1" builtinId="5"/>
    <cellStyle name="Standard" xfId="0" builtinId="0"/>
    <cellStyle name="Standard 2" xfId="2" xr:uid="{00000000-0005-0000-0000-000002000000}"/>
    <cellStyle name="Standard 3" xfId="3" xr:uid="{00000000-0005-0000-0000-000003000000}"/>
  </cellStyles>
  <dxfs count="39">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
          <bgColor indexed="2"/>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ill>
        <patternFill patternType="solid">
          <fgColor indexed="26"/>
          <bgColor indexed="26"/>
        </patternFill>
      </fill>
    </dxf>
    <dxf>
      <font>
        <color theme="4" tint="-0.24994659260841701"/>
      </font>
    </dxf>
    <dxf>
      <font>
        <color theme="4" tint="-0.24994659260841701"/>
      </font>
    </dxf>
    <dxf>
      <font>
        <color theme="4" tint="-0.24994659260841701"/>
      </font>
    </dxf>
    <dxf>
      <font>
        <color indexed="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1114425</xdr:colOff>
      <xdr:row>1</xdr:row>
      <xdr:rowOff>77784</xdr:rowOff>
    </xdr:from>
    <xdr:to>
      <xdr:col>1</xdr:col>
      <xdr:colOff>2342820</xdr:colOff>
      <xdr:row>7</xdr:row>
      <xdr:rowOff>125167</xdr:rowOff>
    </xdr:to>
    <xdr:sp macro="" textlink="">
      <xdr:nvSpPr>
        <xdr:cNvPr id="2" name="Abgerundetes Rechteck 1">
          <a:extLst>
            <a:ext uri="{FF2B5EF4-FFF2-40B4-BE49-F238E27FC236}">
              <a16:creationId xmlns:a16="http://schemas.microsoft.com/office/drawing/2014/main" id="{7A8F4992-2E12-4938-A9DA-3D0816625DD0}"/>
            </a:ext>
          </a:extLst>
        </xdr:cNvPr>
        <xdr:cNvSpPr/>
      </xdr:nvSpPr>
      <xdr:spPr bwMode="auto">
        <a:xfrm>
          <a:off x="4000500" y="268284"/>
          <a:ext cx="1228395" cy="1161808"/>
        </a:xfrm>
        <a:prstGeom prst="roundRect">
          <a:avLst>
            <a:gd name="adj" fmla="val 16667"/>
          </a:avLst>
        </a:prstGeom>
        <a:solidFill>
          <a:schemeClr val="accent1">
            <a:lumMod val="75000"/>
          </a:schemeClr>
        </a:solidFill>
        <a:ln>
          <a:noFill/>
          <a:miter/>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The grey cells are filled in automatically.</a:t>
          </a:r>
          <a:endParaRPr/>
        </a:p>
        <a:p>
          <a:pPr algn="l">
            <a:defRPr/>
          </a:pPr>
          <a:r>
            <a:rPr lang="de-DE" sz="1100"/>
            <a:t>Please complete instead the Excel sheet 'Start Data'.</a:t>
          </a:r>
          <a:endParaRPr/>
        </a:p>
      </xdr:txBody>
    </xdr:sp>
    <xdr:clientData/>
  </xdr:twoCellAnchor>
  <xdr:twoCellAnchor>
    <xdr:from>
      <xdr:col>1</xdr:col>
      <xdr:colOff>2418061</xdr:colOff>
      <xdr:row>0</xdr:row>
      <xdr:rowOff>0</xdr:rowOff>
    </xdr:from>
    <xdr:to>
      <xdr:col>5</xdr:col>
      <xdr:colOff>400050</xdr:colOff>
      <xdr:row>2</xdr:row>
      <xdr:rowOff>116253</xdr:rowOff>
    </xdr:to>
    <xdr:sp macro="" textlink="">
      <xdr:nvSpPr>
        <xdr:cNvPr id="3" name="Rechteck 2">
          <a:extLst>
            <a:ext uri="{FF2B5EF4-FFF2-40B4-BE49-F238E27FC236}">
              <a16:creationId xmlns:a16="http://schemas.microsoft.com/office/drawing/2014/main" id="{EF66CBBD-B984-4AE4-8F6B-2C3145C6CC0C}"/>
            </a:ext>
          </a:extLst>
        </xdr:cNvPr>
        <xdr:cNvSpPr/>
      </xdr:nvSpPr>
      <xdr:spPr bwMode="auto">
        <a:xfrm>
          <a:off x="5304136" y="0"/>
          <a:ext cx="2296814" cy="497253"/>
        </a:xfrm>
        <a:prstGeom prst="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defRPr/>
          </a:pPr>
          <a:r>
            <a:rPr lang="de-DE" sz="1100" b="1"/>
            <a:t>Further explanation can be found in the Excel sheet 'Instructions'.</a:t>
          </a:r>
          <a:endParaRPr/>
        </a:p>
      </xdr:txBody>
    </xdr:sp>
    <xdr:clientData/>
  </xdr:twoCellAnchor>
  <xdr:twoCellAnchor>
    <xdr:from>
      <xdr:col>0</xdr:col>
      <xdr:colOff>542925</xdr:colOff>
      <xdr:row>16</xdr:row>
      <xdr:rowOff>143626</xdr:rowOff>
    </xdr:from>
    <xdr:to>
      <xdr:col>2</xdr:col>
      <xdr:colOff>85725</xdr:colOff>
      <xdr:row>25</xdr:row>
      <xdr:rowOff>153151</xdr:rowOff>
    </xdr:to>
    <xdr:sp macro="" textlink="">
      <xdr:nvSpPr>
        <xdr:cNvPr id="4" name="Abgerundetes Rechteck 14">
          <a:extLst>
            <a:ext uri="{FF2B5EF4-FFF2-40B4-BE49-F238E27FC236}">
              <a16:creationId xmlns:a16="http://schemas.microsoft.com/office/drawing/2014/main" id="{AC200C67-8BC2-4E4E-8888-A748927F958F}"/>
            </a:ext>
          </a:extLst>
        </xdr:cNvPr>
        <xdr:cNvSpPr/>
      </xdr:nvSpPr>
      <xdr:spPr bwMode="auto">
        <a:xfrm>
          <a:off x="542925" y="3144001"/>
          <a:ext cx="5229225" cy="1724025"/>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Work Packages that have been selected in Excel sheet 'Start Data' are marked in yellow. If you wish to report hours in other Work Packages, please check whether the respective WP is already/still running and whether you are part of this WP.</a:t>
          </a:r>
          <a:endParaRPr/>
        </a:p>
        <a:p>
          <a:pPr algn="l">
            <a:defRPr/>
          </a:pPr>
          <a:endParaRPr lang="de-DE" sz="1100"/>
        </a:p>
        <a:p>
          <a:pPr algn="l">
            <a:defRPr/>
          </a:pPr>
          <a:r>
            <a:rPr lang="de-DE" sz="1100"/>
            <a:t>Please insert the number of hours worked per Work Package (Monday to Friday).</a:t>
          </a:r>
          <a:endParaRPr/>
        </a:p>
        <a:p>
          <a:pPr algn="l">
            <a:defRPr/>
          </a:pPr>
          <a:endParaRPr lang="de-DE" sz="1100"/>
        </a:p>
        <a:p>
          <a:pPr algn="l">
            <a:defRPr/>
          </a:pPr>
          <a:r>
            <a:rPr lang="de-DE" sz="1100"/>
            <a:t>Please observe the general working time requirements, e.g. not to work more than 10 hours per day.</a:t>
          </a:r>
          <a:endParaRPr/>
        </a:p>
      </xdr:txBody>
    </xdr:sp>
    <xdr:clientData/>
  </xdr:twoCellAnchor>
  <xdr:twoCellAnchor>
    <xdr:from>
      <xdr:col>0</xdr:col>
      <xdr:colOff>1600200</xdr:colOff>
      <xdr:row>35</xdr:row>
      <xdr:rowOff>11375</xdr:rowOff>
    </xdr:from>
    <xdr:to>
      <xdr:col>4</xdr:col>
      <xdr:colOff>219075</xdr:colOff>
      <xdr:row>37</xdr:row>
      <xdr:rowOff>18702</xdr:rowOff>
    </xdr:to>
    <xdr:sp macro="" textlink="">
      <xdr:nvSpPr>
        <xdr:cNvPr id="5" name="Abgerundetes Rechteck 16">
          <a:extLst>
            <a:ext uri="{FF2B5EF4-FFF2-40B4-BE49-F238E27FC236}">
              <a16:creationId xmlns:a16="http://schemas.microsoft.com/office/drawing/2014/main" id="{CDAAF233-DCB6-4E03-A985-4FFC31C1C20F}"/>
            </a:ext>
          </a:extLst>
        </xdr:cNvPr>
        <xdr:cNvSpPr/>
      </xdr:nvSpPr>
      <xdr:spPr bwMode="auto">
        <a:xfrm>
          <a:off x="1600200" y="6631250"/>
          <a:ext cx="5400675" cy="388327"/>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Please fill in for vacation, illness and other absences </a:t>
          </a:r>
          <a:r>
            <a:rPr lang="de-DE" sz="1100">
              <a:solidFill>
                <a:schemeClr val="lt1"/>
              </a:solidFill>
              <a:effectLst/>
              <a:latin typeface="+mn-lt"/>
              <a:ea typeface="+mn-ea"/>
              <a:cs typeface="+mn-cs"/>
            </a:rPr>
            <a:t>with the corresponding number of days.</a:t>
          </a:r>
        </a:p>
        <a:p>
          <a:pPr algn="l">
            <a:defRPr/>
          </a:pPr>
          <a:r>
            <a:rPr lang="de-DE" sz="1100"/>
            <a:t>Please bear in mind that business trips are working time and not absences. </a:t>
          </a:r>
          <a:endParaRPr/>
        </a:p>
      </xdr:txBody>
    </xdr:sp>
    <xdr:clientData/>
  </xdr:twoCellAnchor>
  <xdr:twoCellAnchor>
    <xdr:from>
      <xdr:col>0</xdr:col>
      <xdr:colOff>371306</xdr:colOff>
      <xdr:row>31</xdr:row>
      <xdr:rowOff>76952</xdr:rowOff>
    </xdr:from>
    <xdr:to>
      <xdr:col>1</xdr:col>
      <xdr:colOff>1677575</xdr:colOff>
      <xdr:row>33</xdr:row>
      <xdr:rowOff>85725</xdr:rowOff>
    </xdr:to>
    <xdr:sp macro="" textlink="">
      <xdr:nvSpPr>
        <xdr:cNvPr id="6" name="Abgerundetes Rechteck 17">
          <a:extLst>
            <a:ext uri="{FF2B5EF4-FFF2-40B4-BE49-F238E27FC236}">
              <a16:creationId xmlns:a16="http://schemas.microsoft.com/office/drawing/2014/main" id="{0C062812-1CCE-442D-8B0D-6622A0C39750}"/>
            </a:ext>
          </a:extLst>
        </xdr:cNvPr>
        <xdr:cNvSpPr/>
      </xdr:nvSpPr>
      <xdr:spPr bwMode="auto">
        <a:xfrm>
          <a:off x="371306" y="5934827"/>
          <a:ext cx="4192344" cy="389773"/>
        </a:xfrm>
        <a:prstGeom prst="roundRect">
          <a:avLst>
            <a:gd name="adj" fmla="val 16667"/>
          </a:avLst>
        </a:prstGeom>
        <a:solidFill>
          <a:srgbClr val="66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solidFill>
                <a:schemeClr val="bg2">
                  <a:lumMod val="50000"/>
                </a:schemeClr>
              </a:solidFill>
            </a:rPr>
            <a:t>Optional: If required by your organisation, please mention your other projects in column A and fill in the hours worked on these projects.</a:t>
          </a:r>
          <a:endParaRPr/>
        </a:p>
      </xdr:txBody>
    </xdr:sp>
    <xdr:clientData/>
  </xdr:twoCellAnchor>
  <xdr:twoCellAnchor>
    <xdr:from>
      <xdr:col>1</xdr:col>
      <xdr:colOff>675253</xdr:colOff>
      <xdr:row>37</xdr:row>
      <xdr:rowOff>190152</xdr:rowOff>
    </xdr:from>
    <xdr:to>
      <xdr:col>1</xdr:col>
      <xdr:colOff>2210976</xdr:colOff>
      <xdr:row>43</xdr:row>
      <xdr:rowOff>59000</xdr:rowOff>
    </xdr:to>
    <xdr:sp macro="" textlink="">
      <xdr:nvSpPr>
        <xdr:cNvPr id="7" name="Abgerundetes Rechteck 19">
          <a:extLst>
            <a:ext uri="{FF2B5EF4-FFF2-40B4-BE49-F238E27FC236}">
              <a16:creationId xmlns:a16="http://schemas.microsoft.com/office/drawing/2014/main" id="{4D4A2D45-8A8D-4BC4-9022-85ADFF486517}"/>
            </a:ext>
          </a:extLst>
        </xdr:cNvPr>
        <xdr:cNvSpPr/>
      </xdr:nvSpPr>
      <xdr:spPr bwMode="auto">
        <a:xfrm>
          <a:off x="3561328" y="7191027"/>
          <a:ext cx="1535723" cy="1002323"/>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The average number of </a:t>
          </a:r>
          <a:r>
            <a:rPr lang="de-DE" sz="1100" b="1"/>
            <a:t>day-equivalents</a:t>
          </a:r>
          <a:r>
            <a:rPr lang="de-DE" sz="1100"/>
            <a:t> for a full time employee corresponds to 215 days per calendar year.</a:t>
          </a:r>
          <a:endParaRPr/>
        </a:p>
      </xdr:txBody>
    </xdr:sp>
    <xdr:clientData/>
  </xdr:twoCellAnchor>
  <xdr:twoCellAnchor>
    <xdr:from>
      <xdr:col>0</xdr:col>
      <xdr:colOff>1028700</xdr:colOff>
      <xdr:row>44</xdr:row>
      <xdr:rowOff>85725</xdr:rowOff>
    </xdr:from>
    <xdr:to>
      <xdr:col>1</xdr:col>
      <xdr:colOff>1105876</xdr:colOff>
      <xdr:row>45</xdr:row>
      <xdr:rowOff>57883</xdr:rowOff>
    </xdr:to>
    <xdr:sp macro="" textlink="">
      <xdr:nvSpPr>
        <xdr:cNvPr id="8" name="Abgerundetes Rechteck 18">
          <a:extLst>
            <a:ext uri="{FF2B5EF4-FFF2-40B4-BE49-F238E27FC236}">
              <a16:creationId xmlns:a16="http://schemas.microsoft.com/office/drawing/2014/main" id="{B10E10BB-A949-4CE7-AD4F-8D74E48D5ABE}"/>
            </a:ext>
          </a:extLst>
        </xdr:cNvPr>
        <xdr:cNvSpPr/>
      </xdr:nvSpPr>
      <xdr:spPr bwMode="auto">
        <a:xfrm>
          <a:off x="1028700" y="8401050"/>
          <a:ext cx="2963251" cy="572233"/>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Describing the work you performed for each task at least monthly will make it easier to provide your input to the periodic technical  reports.</a:t>
          </a:r>
          <a:endParaRPr/>
        </a:p>
      </xdr:txBody>
    </xdr:sp>
    <xdr:clientData/>
  </xdr:twoCellAnchor>
  <xdr:twoCellAnchor>
    <xdr:from>
      <xdr:col>0</xdr:col>
      <xdr:colOff>1752400</xdr:colOff>
      <xdr:row>49</xdr:row>
      <xdr:rowOff>37735</xdr:rowOff>
    </xdr:from>
    <xdr:to>
      <xdr:col>2</xdr:col>
      <xdr:colOff>114100</xdr:colOff>
      <xdr:row>56</xdr:row>
      <xdr:rowOff>180610</xdr:rowOff>
    </xdr:to>
    <xdr:sp macro="" textlink="">
      <xdr:nvSpPr>
        <xdr:cNvPr id="9" name="Abgerundetes Rechteck 20">
          <a:extLst>
            <a:ext uri="{FF2B5EF4-FFF2-40B4-BE49-F238E27FC236}">
              <a16:creationId xmlns:a16="http://schemas.microsoft.com/office/drawing/2014/main" id="{92C3C9DF-7F87-494E-82C0-10C88F63BFAE}"/>
            </a:ext>
          </a:extLst>
        </xdr:cNvPr>
        <xdr:cNvSpPr/>
      </xdr:nvSpPr>
      <xdr:spPr bwMode="auto">
        <a:xfrm>
          <a:off x="1752400" y="10419985"/>
          <a:ext cx="4048125" cy="1466850"/>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Please prepare the time sheets timely every month.            </a:t>
          </a:r>
        </a:p>
        <a:p>
          <a:pPr algn="l">
            <a:defRPr/>
          </a:pPr>
          <a:endParaRPr lang="de-DE" sz="1100"/>
        </a:p>
        <a:p>
          <a:pPr algn="l">
            <a:defRPr/>
          </a:pPr>
          <a:r>
            <a:rPr lang="de-DE" sz="1100"/>
            <a:t>Each month should be printed separately, signed in blue ink and dated. </a:t>
          </a:r>
          <a:endParaRPr/>
        </a:p>
        <a:p>
          <a:pPr algn="l">
            <a:defRPr/>
          </a:pPr>
          <a:endParaRPr lang="de-DE" sz="1100"/>
        </a:p>
        <a:p>
          <a:pPr algn="l">
            <a:defRPr/>
          </a:pPr>
          <a:r>
            <a:rPr lang="de-DE" sz="1100"/>
            <a:t>Scanned or digital signatures are not allowed.                        </a:t>
          </a:r>
        </a:p>
        <a:p>
          <a:pPr algn="l">
            <a:defRPr/>
          </a:pPr>
          <a:endParaRPr lang="de-DE" sz="1100"/>
        </a:p>
        <a:p>
          <a:pPr algn="l">
            <a:defRPr/>
          </a:pPr>
          <a:r>
            <a:rPr lang="de-DE" sz="1100"/>
            <a:t>Please send the Excel sheet as well as the original paper version to your administration.</a:t>
          </a:r>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4"/>
  <sheetViews>
    <sheetView showGridLines="0" workbookViewId="0">
      <selection activeCell="A2" sqref="A2"/>
    </sheetView>
  </sheetViews>
  <sheetFormatPr baseColWidth="10" defaultRowHeight="14.75" x14ac:dyDescent="0.75"/>
  <cols>
    <col min="1" max="1" width="132.54296875" customWidth="1"/>
  </cols>
  <sheetData>
    <row r="1" spans="1:1" s="1" customFormat="1" x14ac:dyDescent="0.75">
      <c r="A1" s="2" t="s">
        <v>179</v>
      </c>
    </row>
    <row r="2" spans="1:1" s="1" customFormat="1" x14ac:dyDescent="0.75">
      <c r="A2" s="133">
        <v>45453</v>
      </c>
    </row>
    <row r="3" spans="1:1" x14ac:dyDescent="0.75">
      <c r="A3" s="3"/>
    </row>
    <row r="4" spans="1:1" ht="18.5" x14ac:dyDescent="0.9">
      <c r="A4" s="4" t="s">
        <v>0</v>
      </c>
    </row>
    <row r="5" spans="1:1" x14ac:dyDescent="0.75">
      <c r="A5" s="5"/>
    </row>
    <row r="6" spans="1:1" s="1" customFormat="1" ht="29.5" x14ac:dyDescent="0.75">
      <c r="A6" s="6" t="s">
        <v>1</v>
      </c>
    </row>
    <row r="7" spans="1:1" s="1" customFormat="1" x14ac:dyDescent="0.75">
      <c r="A7" s="5" t="s">
        <v>2</v>
      </c>
    </row>
    <row r="8" spans="1:1" s="1" customFormat="1" x14ac:dyDescent="0.75">
      <c r="A8" s="5" t="s">
        <v>3</v>
      </c>
    </row>
    <row r="9" spans="1:1" s="1" customFormat="1" x14ac:dyDescent="0.75">
      <c r="A9" s="5" t="s">
        <v>4</v>
      </c>
    </row>
    <row r="10" spans="1:1" s="1" customFormat="1" x14ac:dyDescent="0.75">
      <c r="A10" s="5"/>
    </row>
    <row r="11" spans="1:1" s="1" customFormat="1" ht="18.5" x14ac:dyDescent="0.9">
      <c r="A11" s="7" t="s">
        <v>5</v>
      </c>
    </row>
    <row r="12" spans="1:1" ht="106.5" customHeight="1" x14ac:dyDescent="0.75">
      <c r="A12" s="8" t="s">
        <v>6</v>
      </c>
    </row>
    <row r="13" spans="1:1" ht="18.5" x14ac:dyDescent="0.9">
      <c r="A13" s="9" t="s">
        <v>7</v>
      </c>
    </row>
    <row r="14" spans="1:1" s="1" customFormat="1" x14ac:dyDescent="0.75">
      <c r="A14" s="10"/>
    </row>
    <row r="15" spans="1:1" ht="29.5" x14ac:dyDescent="0.75">
      <c r="A15" s="10" t="s">
        <v>8</v>
      </c>
    </row>
    <row r="16" spans="1:1" x14ac:dyDescent="0.75">
      <c r="A16" s="10" t="s">
        <v>9</v>
      </c>
    </row>
    <row r="17" spans="1:1" x14ac:dyDescent="0.75">
      <c r="A17" s="10" t="s">
        <v>10</v>
      </c>
    </row>
    <row r="18" spans="1:1" x14ac:dyDescent="0.75">
      <c r="A18" s="10" t="s">
        <v>11</v>
      </c>
    </row>
    <row r="19" spans="1:1" s="1" customFormat="1" x14ac:dyDescent="0.75">
      <c r="A19" s="10"/>
    </row>
    <row r="20" spans="1:1" ht="18.5" x14ac:dyDescent="0.9">
      <c r="A20" s="11" t="s">
        <v>5</v>
      </c>
    </row>
    <row r="21" spans="1:1" s="1" customFormat="1" x14ac:dyDescent="0.75">
      <c r="A21" s="10"/>
    </row>
    <row r="22" spans="1:1" ht="29.5" x14ac:dyDescent="0.75">
      <c r="A22" s="10" t="s">
        <v>12</v>
      </c>
    </row>
    <row r="23" spans="1:1" ht="44.25" x14ac:dyDescent="0.75">
      <c r="A23" s="10" t="s">
        <v>13</v>
      </c>
    </row>
    <row r="24" spans="1:1" s="1" customFormat="1" x14ac:dyDescent="0.75">
      <c r="A24" s="10"/>
    </row>
  </sheetData>
  <pageMargins left="0.70866141732283472" right="0.70866141732283472" top="0.78740157480314954" bottom="0.78740157480314954" header="0.31496062992125984" footer="0.31496062992125984"/>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27A4-B02B-4561-8397-7ACF2F03B927}">
  <sheetPr>
    <tabColor indexed="26"/>
    <outlinePr summaryBelow="0"/>
    <pageSetUpPr fitToPage="1"/>
  </sheetPr>
  <dimension ref="A1:AQ87"/>
  <sheetViews>
    <sheetView showGridLines="0"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152</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June</v>
      </c>
    </row>
    <row r="12" spans="1:43" x14ac:dyDescent="0.75">
      <c r="A12" s="100">
        <f>Calendar!B16</f>
        <v>45444</v>
      </c>
      <c r="B12" s="100">
        <f>Calendar!AE16</f>
        <v>45473</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Data'!B20&lt;June!$A$12,'Start Data'!C20&lt;June!$A$12),"",IF(AND('Start Data'!B20&gt;June!$B$12,'Start Data'!C20&gt;June!$B$12),"",$A$12))))</f>
        <v/>
      </c>
      <c r="B68" s="67" t="str">
        <f>IF(ISBLANK('Start Data'!C20),"",IF(AND('Start Data'!C20&gt;$A$12,'Start Data'!C20&lt;$B$12),'Start Data'!C20,IF(AND('Start Data'!B20&lt;June!$A$12,'Start Data'!C20&lt;June!$A$12),"",IF(AND('Start Data'!B20&gt;June!$B$12,'Start Data'!C20&gt;June!$B$12),"",$B$12))))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Data'!B21&lt;June!$A$12,'Start Data'!C21&lt;June!$A$12),"",IF(AND('Start Data'!B21&gt;June!$B$12,'Start Data'!C21&gt;June!$B$12),"",$A$12))))</f>
        <v/>
      </c>
      <c r="B69" s="67" t="str">
        <f>IF(ISBLANK('Start Data'!C21),"",IF(AND('Start Data'!C21&gt;$A$12,'Start Data'!C21&lt;$B$12),'Start Data'!C21,IF(AND('Start Data'!B21&lt;June!$A$12,'Start Data'!C21&lt;June!$A$12),"",IF(AND('Start Data'!B21&gt;June!$B$12,'Start Data'!C21&gt;June!$B$12),"",$B$12))))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Data'!B22&lt;June!$A$12,'Start Data'!C22&lt;June!$A$12),"",IF(AND('Start Data'!B22&gt;June!$B$12,'Start Data'!C22&gt;June!$B$12),"",$A$12))))</f>
        <v/>
      </c>
      <c r="B70" s="67" t="str">
        <f>IF(ISBLANK('Start Data'!C22),"",IF(AND('Start Data'!C22&gt;$A$12,'Start Data'!C22&lt;$B$12),'Start Data'!C22,IF(AND('Start Data'!B22&lt;June!$A$12,'Start Data'!C22&lt;June!$A$12),"",IF(AND('Start Data'!B22&gt;June!$B$12,'Start Data'!C22&gt;June!$B$12),"",$B$12))))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Data'!B23&lt;June!$A$12,'Start Data'!C23&lt;June!$A$12),"",IF(AND('Start Data'!B23&gt;June!$B$12,'Start Data'!C23&gt;June!$B$12),"",$A$12))))</f>
        <v/>
      </c>
      <c r="B71" s="67" t="str">
        <f>IF(ISBLANK('Start Data'!C23),"",IF(AND('Start Data'!C23&gt;$A$12,'Start Data'!C23&lt;$B$12),'Start Data'!C23,IF(AND('Start Data'!B23&lt;June!$A$12,'Start Data'!C23&lt;June!$A$12),"",IF(AND('Start Data'!B23&gt;June!$B$12,'Start Data'!C23&gt;June!$B$12),"",$B$12))))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Data'!B24&lt;June!$A$12,'Start Data'!C24&lt;June!$A$12),"",IF(AND('Start Data'!B24&gt;June!$B$12,'Start Data'!C24&gt;June!$B$12),"",$A$12))))</f>
        <v/>
      </c>
      <c r="B72" s="67" t="str">
        <f>IF(ISBLANK('Start Data'!C24),"",IF(AND('Start Data'!C24&gt;$A$12,'Start Data'!C24&lt;$B$12),'Start Data'!C24,IF(AND('Start Data'!B24&lt;June!$A$12,'Start Data'!C24&lt;June!$A$12),"",IF(AND('Start Data'!B24&gt;June!$B$12,'Start Data'!C24&gt;June!$B$12),"",$B$12))))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Data'!#REF!&lt;June!$A$12,'Start Data'!#REF!&lt;June!$A$12),"",IF(AND('Start Data'!#REF!&gt;June!$B$12,'Start Data'!#REF!&gt;June!$B$12),"",$A$12))))</f>
        <v>#REF!</v>
      </c>
      <c r="B73" s="67" t="e">
        <f>IF(ISBLANK('Start Data'!#REF!),"",IF(AND('Start Data'!#REF!&gt;$A$12,'Start Data'!#REF!&lt;$B$12),'Start Data'!#REF!,IF(AND('Start Data'!#REF!&lt;June!$A$12,'Start Data'!#REF!&lt;June!$A$12),"",IF(AND('Start Data'!#REF!&gt;June!$B$12,'Start Data'!#REF!&gt;June!$B$12),"",$B$12))))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Data'!#REF!&lt;June!$A$12,'Start Data'!#REF!&lt;June!$A$12),"",IF(AND('Start Data'!#REF!&gt;June!$B$12,'Start Data'!#REF!&gt;June!$B$12),"",$A$12))))</f>
        <v>#REF!</v>
      </c>
      <c r="B74" s="67" t="e">
        <f>IF(ISBLANK('Start Data'!#REF!),"",IF(AND('Start Data'!#REF!&gt;$A$12,'Start Data'!#REF!&lt;$B$12),'Start Data'!#REF!,IF(AND('Start Data'!#REF!&lt;June!$A$12,'Start Data'!#REF!&lt;June!$A$12),"",IF(AND('Start Data'!#REF!&gt;June!$B$12,'Start Data'!#REF!&gt;June!$B$12),"",$B$12))))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Data'!#REF!&lt;June!$A$12,'Start Data'!#REF!&lt;June!$A$12),"",IF(AND('Start Data'!#REF!&gt;June!$B$12,'Start Data'!#REF!&gt;June!$B$12),"",$A$12))))</f>
        <v>#REF!</v>
      </c>
      <c r="B75" s="67" t="e">
        <f>IF(ISBLANK('Start Data'!#REF!),"",IF(AND('Start Data'!#REF!&gt;$A$12,'Start Data'!#REF!&lt;$B$12),'Start Data'!#REF!,IF(AND('Start Data'!#REF!&lt;June!$A$12,'Start Data'!#REF!&lt;June!$A$12),"",IF(AND('Start Data'!#REF!&gt;June!$B$12,'Start Data'!#REF!&gt;June!$B$12),"",$B$12))))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Data'!#REF!&lt;June!$A$12,'Start Data'!#REF!&lt;June!$A$12),"",IF(AND('Start Data'!#REF!&gt;June!$B$12,'Start Data'!#REF!&gt;June!$B$12),"",$A$12))))</f>
        <v>#REF!</v>
      </c>
      <c r="B76" s="67" t="e">
        <f>IF(ISBLANK('Start Data'!#REF!),"",IF(AND('Start Data'!#REF!&gt;$A$12,'Start Data'!#REF!&lt;$B$12),'Start Data'!#REF!,IF(AND('Start Data'!#REF!&lt;June!$A$12,'Start Data'!#REF!&lt;June!$A$12),"",IF(AND('Start Data'!#REF!&gt;June!$B$12,'Start Data'!#REF!&gt;June!$B$12),"",$B$12))))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Data'!#REF!&lt;June!$A$12,'Start Data'!#REF!&lt;June!$A$12),"",IF(AND('Start Data'!#REF!&gt;June!$B$12,'Start Data'!#REF!&gt;June!$B$12),"",$A$12))))</f>
        <v>#REF!</v>
      </c>
      <c r="B77" s="67" t="e">
        <f>IF(ISBLANK('Start Data'!#REF!),"",IF(AND('Start Data'!#REF!&gt;$A$12,'Start Data'!#REF!&lt;$B$12),'Start Data'!#REF!,IF(AND('Start Data'!#REF!&lt;June!$A$12,'Start Data'!#REF!&lt;June!$A$12),"",IF(AND('Start Data'!#REF!&gt;June!$B$12,'Start Data'!#REF!&gt;June!$B$12),"",$B$12))))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Data'!#REF!&lt;June!$A$12,'Start Data'!#REF!&lt;June!$A$12),"",IF(AND('Start Data'!#REF!&gt;June!$B$12,'Start Data'!#REF!&gt;June!$B$12),"",$A$12))))</f>
        <v>#REF!</v>
      </c>
      <c r="B78" s="67" t="e">
        <f>IF(ISBLANK('Start Data'!#REF!),"",IF(AND('Start Data'!#REF!&gt;$A$12,'Start Data'!#REF!&lt;$B$12),'Start Data'!#REF!,IF(AND('Start Data'!#REF!&lt;June!$A$12,'Start Data'!#REF!&lt;June!$A$12),"",IF(AND('Start Data'!#REF!&gt;June!$B$12,'Start Data'!#REF!&gt;June!$B$12),"",$B$12))))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Data'!#REF!&lt;June!$A$12,'Start Data'!#REF!&lt;June!$A$12),"",IF(AND('Start Data'!#REF!&gt;June!$B$12,'Start Data'!#REF!&gt;June!$B$12),"",$A$12))))</f>
        <v>#REF!</v>
      </c>
      <c r="B79" s="67" t="e">
        <f>IF(ISBLANK('Start Data'!#REF!),"",IF(AND('Start Data'!#REF!&gt;$A$12,'Start Data'!#REF!&lt;$B$12),'Start Data'!#REF!,IF(AND('Start Data'!#REF!&lt;June!$A$12,'Start Data'!#REF!&lt;June!$A$12),"",IF(AND('Start Data'!#REF!&gt;June!$B$12,'Start Data'!#REF!&gt;June!$B$12),"",$B$12))))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73DB800F-A2E2-43A7-B977-F044D08915E4}">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11AC-36F5-4E72-9634-626B5A5ACFFE}">
  <sheetPr>
    <tabColor indexed="26"/>
    <outlinePr summaryBelow="0"/>
    <pageSetUpPr fitToPage="1"/>
  </sheetPr>
  <dimension ref="A1:AQ87"/>
  <sheetViews>
    <sheetView showGridLines="0"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153</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July</v>
      </c>
    </row>
    <row r="12" spans="1:43" x14ac:dyDescent="0.75">
      <c r="A12" s="100">
        <f>Calendar!B18</f>
        <v>45474</v>
      </c>
      <c r="B12" s="100">
        <f>Calendar!AF18</f>
        <v>45504</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Data'!B20&lt;July!$A$12,'Start Data'!C20&lt;July!$A$12),"",IF(AND('Start Data'!B20&gt;July!$B$12,'Start Data'!C20&gt;July!$B$12),"",$A$12))))</f>
        <v/>
      </c>
      <c r="B68" s="67" t="str">
        <f>IF(ISBLANK('Start Data'!C20),"",IF(AND('Start Data'!C20&gt;$A$12,'Start Data'!C20&lt;$B$12),'Start Data'!C20,IF(AND('Start Data'!B20&lt;July!$A$12,'Start Data'!C20&lt;July!$A$12),"",IF(AND('Start Data'!B20&gt;July!$B$12,'Start Data'!C20&gt;July!$B$12),"",$B$12))))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Data'!B21&lt;July!$A$12,'Start Data'!C21&lt;July!$A$12),"",IF(AND('Start Data'!B21&gt;July!$B$12,'Start Data'!C21&gt;July!$B$12),"",$A$12))))</f>
        <v/>
      </c>
      <c r="B69" s="67" t="str">
        <f>IF(ISBLANK('Start Data'!C21),"",IF(AND('Start Data'!C21&gt;$A$12,'Start Data'!C21&lt;$B$12),'Start Data'!C21,IF(AND('Start Data'!B21&lt;July!$A$12,'Start Data'!C21&lt;July!$A$12),"",IF(AND('Start Data'!B21&gt;July!$B$12,'Start Data'!C21&gt;July!$B$12),"",$B$12))))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Data'!B22&lt;July!$A$12,'Start Data'!C22&lt;July!$A$12),"",IF(AND('Start Data'!B22&gt;July!$B$12,'Start Data'!C22&gt;July!$B$12),"",$A$12))))</f>
        <v/>
      </c>
      <c r="B70" s="67" t="str">
        <f>IF(ISBLANK('Start Data'!C22),"",IF(AND('Start Data'!C22&gt;$A$12,'Start Data'!C22&lt;$B$12),'Start Data'!C22,IF(AND('Start Data'!B22&lt;July!$A$12,'Start Data'!C22&lt;July!$A$12),"",IF(AND('Start Data'!B22&gt;July!$B$12,'Start Data'!C22&gt;July!$B$12),"",$B$12))))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Data'!B23&lt;July!$A$12,'Start Data'!C23&lt;July!$A$12),"",IF(AND('Start Data'!B23&gt;July!$B$12,'Start Data'!C23&gt;July!$B$12),"",$A$12))))</f>
        <v/>
      </c>
      <c r="B71" s="67" t="str">
        <f>IF(ISBLANK('Start Data'!C23),"",IF(AND('Start Data'!C23&gt;$A$12,'Start Data'!C23&lt;$B$12),'Start Data'!C23,IF(AND('Start Data'!B23&lt;July!$A$12,'Start Data'!C23&lt;July!$A$12),"",IF(AND('Start Data'!B23&gt;July!$B$12,'Start Data'!C23&gt;July!$B$12),"",$B$12))))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Data'!B24&lt;July!$A$12,'Start Data'!C24&lt;July!$A$12),"",IF(AND('Start Data'!B24&gt;July!$B$12,'Start Data'!C24&gt;July!$B$12),"",$A$12))))</f>
        <v/>
      </c>
      <c r="B72" s="67" t="str">
        <f>IF(ISBLANK('Start Data'!C24),"",IF(AND('Start Data'!C24&gt;$A$12,'Start Data'!C24&lt;$B$12),'Start Data'!C24,IF(AND('Start Data'!B24&lt;July!$A$12,'Start Data'!C24&lt;July!$A$12),"",IF(AND('Start Data'!B24&gt;July!$B$12,'Start Data'!C24&gt;July!$B$12),"",$B$12))))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Data'!#REF!&lt;July!$A$12,'Start Data'!#REF!&lt;July!$A$12),"",IF(AND('Start Data'!#REF!&gt;July!$B$12,'Start Data'!#REF!&gt;July!$B$12),"",$A$12))))</f>
        <v>#REF!</v>
      </c>
      <c r="B73" s="67" t="e">
        <f>IF(ISBLANK('Start Data'!#REF!),"",IF(AND('Start Data'!#REF!&gt;$A$12,'Start Data'!#REF!&lt;$B$12),'Start Data'!#REF!,IF(AND('Start Data'!#REF!&lt;July!$A$12,'Start Data'!#REF!&lt;July!$A$12),"",IF(AND('Start Data'!#REF!&gt;July!$B$12,'Start Data'!#REF!&gt;July!$B$12),"",$B$12))))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Data'!#REF!&lt;July!$A$12,'Start Data'!#REF!&lt;July!$A$12),"",IF(AND('Start Data'!#REF!&gt;July!$B$12,'Start Data'!#REF!&gt;July!$B$12),"",$A$12))))</f>
        <v>#REF!</v>
      </c>
      <c r="B74" s="67" t="e">
        <f>IF(ISBLANK('Start Data'!#REF!),"",IF(AND('Start Data'!#REF!&gt;$A$12,'Start Data'!#REF!&lt;$B$12),'Start Data'!#REF!,IF(AND('Start Data'!#REF!&lt;July!$A$12,'Start Data'!#REF!&lt;July!$A$12),"",IF(AND('Start Data'!#REF!&gt;July!$B$12,'Start Data'!#REF!&gt;July!$B$12),"",$B$12))))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Data'!#REF!&lt;July!$A$12,'Start Data'!#REF!&lt;July!$A$12),"",IF(AND('Start Data'!#REF!&gt;July!$B$12,'Start Data'!#REF!&gt;July!$B$12),"",$A$12))))</f>
        <v>#REF!</v>
      </c>
      <c r="B75" s="67" t="e">
        <f>IF(ISBLANK('Start Data'!#REF!),"",IF(AND('Start Data'!#REF!&gt;$A$12,'Start Data'!#REF!&lt;$B$12),'Start Data'!#REF!,IF(AND('Start Data'!#REF!&lt;July!$A$12,'Start Data'!#REF!&lt;July!$A$12),"",IF(AND('Start Data'!#REF!&gt;July!$B$12,'Start Data'!#REF!&gt;July!$B$12),"",$B$12))))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Data'!#REF!&lt;July!$A$12,'Start Data'!#REF!&lt;July!$A$12),"",IF(AND('Start Data'!#REF!&gt;July!$B$12,'Start Data'!#REF!&gt;July!$B$12),"",$A$12))))</f>
        <v>#REF!</v>
      </c>
      <c r="B76" s="67" t="e">
        <f>IF(ISBLANK('Start Data'!#REF!),"",IF(AND('Start Data'!#REF!&gt;$A$12,'Start Data'!#REF!&lt;$B$12),'Start Data'!#REF!,IF(AND('Start Data'!#REF!&lt;July!$A$12,'Start Data'!#REF!&lt;July!$A$12),"",IF(AND('Start Data'!#REF!&gt;July!$B$12,'Start Data'!#REF!&gt;July!$B$12),"",$B$12))))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Data'!#REF!&lt;July!$A$12,'Start Data'!#REF!&lt;July!$A$12),"",IF(AND('Start Data'!#REF!&gt;July!$B$12,'Start Data'!#REF!&gt;July!$B$12),"",$A$12))))</f>
        <v>#REF!</v>
      </c>
      <c r="B77" s="67" t="e">
        <f>IF(ISBLANK('Start Data'!#REF!),"",IF(AND('Start Data'!#REF!&gt;$A$12,'Start Data'!#REF!&lt;$B$12),'Start Data'!#REF!,IF(AND('Start Data'!#REF!&lt;July!$A$12,'Start Data'!#REF!&lt;July!$A$12),"",IF(AND('Start Data'!#REF!&gt;July!$B$12,'Start Data'!#REF!&gt;July!$B$12),"",$B$12))))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Data'!#REF!&lt;July!$A$12,'Start Data'!#REF!&lt;July!$A$12),"",IF(AND('Start Data'!#REF!&gt;July!$B$12,'Start Data'!#REF!&gt;July!$B$12),"",$A$12))))</f>
        <v>#REF!</v>
      </c>
      <c r="B78" s="67" t="e">
        <f>IF(ISBLANK('Start Data'!#REF!),"",IF(AND('Start Data'!#REF!&gt;$A$12,'Start Data'!#REF!&lt;$B$12),'Start Data'!#REF!,IF(AND('Start Data'!#REF!&lt;July!$A$12,'Start Data'!#REF!&lt;July!$A$12),"",IF(AND('Start Data'!#REF!&gt;July!$B$12,'Start Data'!#REF!&gt;July!$B$12),"",$B$12))))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Data'!#REF!&lt;July!$A$12,'Start Data'!#REF!&lt;July!$A$12),"",IF(AND('Start Data'!#REF!&gt;July!$B$12,'Start Data'!#REF!&gt;July!$B$12),"",$A$12))))</f>
        <v>#REF!</v>
      </c>
      <c r="B79" s="67" t="e">
        <f>IF(ISBLANK('Start Data'!#REF!),"",IF(AND('Start Data'!#REF!&gt;$A$12,'Start Data'!#REF!&lt;$B$12),'Start Data'!#REF!,IF(AND('Start Data'!#REF!&lt;July!$A$12,'Start Data'!#REF!&lt;July!$A$12),"",IF(AND('Start Data'!#REF!&gt;July!$B$12,'Start Data'!#REF!&gt;July!$B$12),"",$B$12))))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DE35818B-440F-4F82-A017-73DD8C12796D}">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D2BC-6FAE-44CB-9710-2CAB0126FC84}">
  <sheetPr>
    <tabColor indexed="26"/>
    <outlinePr summaryBelow="0"/>
    <pageSetUpPr fitToPage="1"/>
  </sheetPr>
  <dimension ref="A1:AQ87"/>
  <sheetViews>
    <sheetView showGridLines="0"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154</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August</v>
      </c>
    </row>
    <row r="12" spans="1:43" x14ac:dyDescent="0.75">
      <c r="A12" s="100">
        <f>Calendar!B20</f>
        <v>45505</v>
      </c>
      <c r="B12" s="100">
        <f>Calendar!AF20</f>
        <v>45535</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Data'!B20&lt;August!$A$12,'Start Data'!C20&lt;August!$A$12),"",IF(AND('Start Data'!B20&gt;August!$B$12,'Start Data'!C20&gt;August!$B$12),"",$A$12))))</f>
        <v/>
      </c>
      <c r="B68" s="67" t="str">
        <f>IF(ISBLANK('Start Data'!C20),"",IF(AND('Start Data'!C20&gt;$A$12,'Start Data'!C20&lt;$B$12),'Start Data'!C20,IF(AND('Start Data'!B20&lt;August!$A$12,'Start Data'!C20&lt;August!$A$12),"",IF(AND('Start Data'!B20&gt;August!$B$12,'Start Data'!C20&gt;August!$B$12),"",$B$12))))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Data'!B21&lt;August!$A$12,'Start Data'!C21&lt;August!$A$12),"",IF(AND('Start Data'!B21&gt;August!$B$12,'Start Data'!C21&gt;August!$B$12),"",$A$12))))</f>
        <v/>
      </c>
      <c r="B69" s="67" t="str">
        <f>IF(ISBLANK('Start Data'!C21),"",IF(AND('Start Data'!C21&gt;$A$12,'Start Data'!C21&lt;$B$12),'Start Data'!C21,IF(AND('Start Data'!B21&lt;August!$A$12,'Start Data'!C21&lt;August!$A$12),"",IF(AND('Start Data'!B21&gt;August!$B$12,'Start Data'!C21&gt;August!$B$12),"",$B$12))))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Data'!B22&lt;August!$A$12,'Start Data'!C22&lt;August!$A$12),"",IF(AND('Start Data'!B22&gt;August!$B$12,'Start Data'!C22&gt;August!$B$12),"",$A$12))))</f>
        <v/>
      </c>
      <c r="B70" s="67" t="str">
        <f>IF(ISBLANK('Start Data'!C22),"",IF(AND('Start Data'!C22&gt;$A$12,'Start Data'!C22&lt;$B$12),'Start Data'!C22,IF(AND('Start Data'!B22&lt;August!$A$12,'Start Data'!C22&lt;August!$A$12),"",IF(AND('Start Data'!B22&gt;August!$B$12,'Start Data'!C22&gt;August!$B$12),"",$B$12))))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Data'!B23&lt;August!$A$12,'Start Data'!C23&lt;August!$A$12),"",IF(AND('Start Data'!B23&gt;August!$B$12,'Start Data'!C23&gt;August!$B$12),"",$A$12))))</f>
        <v/>
      </c>
      <c r="B71" s="67" t="str">
        <f>IF(ISBLANK('Start Data'!C23),"",IF(AND('Start Data'!C23&gt;$A$12,'Start Data'!C23&lt;$B$12),'Start Data'!C23,IF(AND('Start Data'!B23&lt;August!$A$12,'Start Data'!C23&lt;August!$A$12),"",IF(AND('Start Data'!B23&gt;August!$B$12,'Start Data'!C23&gt;August!$B$12),"",$B$12))))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Data'!B24&lt;August!$A$12,'Start Data'!C24&lt;August!$A$12),"",IF(AND('Start Data'!B24&gt;August!$B$12,'Start Data'!C24&gt;August!$B$12),"",$A$12))))</f>
        <v/>
      </c>
      <c r="B72" s="67" t="str">
        <f>IF(ISBLANK('Start Data'!C24),"",IF(AND('Start Data'!C24&gt;$A$12,'Start Data'!C24&lt;$B$12),'Start Data'!C24,IF(AND('Start Data'!B24&lt;August!$A$12,'Start Data'!C24&lt;August!$A$12),"",IF(AND('Start Data'!B24&gt;August!$B$12,'Start Data'!C24&gt;August!$B$12),"",$B$12))))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Data'!#REF!&lt;August!$A$12,'Start Data'!#REF!&lt;August!$A$12),"",IF(AND('Start Data'!#REF!&gt;August!$B$12,'Start Data'!#REF!&gt;August!$B$12),"",$A$12))))</f>
        <v>#REF!</v>
      </c>
      <c r="B73" s="67" t="e">
        <f>IF(ISBLANK('Start Data'!#REF!),"",IF(AND('Start Data'!#REF!&gt;$A$12,'Start Data'!#REF!&lt;$B$12),'Start Data'!#REF!,IF(AND('Start Data'!#REF!&lt;August!$A$12,'Start Data'!#REF!&lt;August!$A$12),"",IF(AND('Start Data'!#REF!&gt;August!$B$12,'Start Data'!#REF!&gt;August!$B$12),"",$B$12))))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Data'!#REF!&lt;August!$A$12,'Start Data'!#REF!&lt;August!$A$12),"",IF(AND('Start Data'!#REF!&gt;August!$B$12,'Start Data'!#REF!&gt;August!$B$12),"",$A$12))))</f>
        <v>#REF!</v>
      </c>
      <c r="B74" s="67" t="e">
        <f>IF(ISBLANK('Start Data'!#REF!),"",IF(AND('Start Data'!#REF!&gt;$A$12,'Start Data'!#REF!&lt;$B$12),'Start Data'!#REF!,IF(AND('Start Data'!#REF!&lt;August!$A$12,'Start Data'!#REF!&lt;August!$A$12),"",IF(AND('Start Data'!#REF!&gt;August!$B$12,'Start Data'!#REF!&gt;August!$B$12),"",$B$12))))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Data'!#REF!&lt;August!$A$12,'Start Data'!#REF!&lt;August!$A$12),"",IF(AND('Start Data'!#REF!&gt;August!$B$12,'Start Data'!#REF!&gt;August!$B$12),"",$A$12))))</f>
        <v>#REF!</v>
      </c>
      <c r="B75" s="67" t="e">
        <f>IF(ISBLANK('Start Data'!#REF!),"",IF(AND('Start Data'!#REF!&gt;$A$12,'Start Data'!#REF!&lt;$B$12),'Start Data'!#REF!,IF(AND('Start Data'!#REF!&lt;August!$A$12,'Start Data'!#REF!&lt;August!$A$12),"",IF(AND('Start Data'!#REF!&gt;August!$B$12,'Start Data'!#REF!&gt;August!$B$12),"",$B$12))))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Data'!#REF!&lt;August!$A$12,'Start Data'!#REF!&lt;August!$A$12),"",IF(AND('Start Data'!#REF!&gt;August!$B$12,'Start Data'!#REF!&gt;August!$B$12),"",$A$12))))</f>
        <v>#REF!</v>
      </c>
      <c r="B76" s="67" t="e">
        <f>IF(ISBLANK('Start Data'!#REF!),"",IF(AND('Start Data'!#REF!&gt;$A$12,'Start Data'!#REF!&lt;$B$12),'Start Data'!#REF!,IF(AND('Start Data'!#REF!&lt;August!$A$12,'Start Data'!#REF!&lt;August!$A$12),"",IF(AND('Start Data'!#REF!&gt;August!$B$12,'Start Data'!#REF!&gt;August!$B$12),"",$B$12))))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Data'!#REF!&lt;August!$A$12,'Start Data'!#REF!&lt;August!$A$12),"",IF(AND('Start Data'!#REF!&gt;August!$B$12,'Start Data'!#REF!&gt;August!$B$12),"",$A$12))))</f>
        <v>#REF!</v>
      </c>
      <c r="B77" s="67" t="e">
        <f>IF(ISBLANK('Start Data'!#REF!),"",IF(AND('Start Data'!#REF!&gt;$A$12,'Start Data'!#REF!&lt;$B$12),'Start Data'!#REF!,IF(AND('Start Data'!#REF!&lt;August!$A$12,'Start Data'!#REF!&lt;August!$A$12),"",IF(AND('Start Data'!#REF!&gt;August!$B$12,'Start Data'!#REF!&gt;August!$B$12),"",$B$12))))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Data'!#REF!&lt;August!$A$12,'Start Data'!#REF!&lt;August!$A$12),"",IF(AND('Start Data'!#REF!&gt;August!$B$12,'Start Data'!#REF!&gt;August!$B$12),"",$A$12))))</f>
        <v>#REF!</v>
      </c>
      <c r="B78" s="67" t="e">
        <f>IF(ISBLANK('Start Data'!#REF!),"",IF(AND('Start Data'!#REF!&gt;$A$12,'Start Data'!#REF!&lt;$B$12),'Start Data'!#REF!,IF(AND('Start Data'!#REF!&lt;August!$A$12,'Start Data'!#REF!&lt;August!$A$12),"",IF(AND('Start Data'!#REF!&gt;August!$B$12,'Start Data'!#REF!&gt;August!$B$12),"",$B$12))))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Data'!#REF!&lt;August!$A$12,'Start Data'!#REF!&lt;August!$A$12),"",IF(AND('Start Data'!#REF!&gt;August!$B$12,'Start Data'!#REF!&gt;August!$B$12),"",$A$12))))</f>
        <v>#REF!</v>
      </c>
      <c r="B79" s="67" t="e">
        <f>IF(ISBLANK('Start Data'!#REF!),"",IF(AND('Start Data'!#REF!&gt;$A$12,'Start Data'!#REF!&lt;$B$12),'Start Data'!#REF!,IF(AND('Start Data'!#REF!&lt;August!$A$12,'Start Data'!#REF!&lt;August!$A$12),"",IF(AND('Start Data'!#REF!&gt;August!$B$12,'Start Data'!#REF!&gt;August!$B$12),"",$B$12))))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B7D18C49-0734-4111-B474-FA92BDB7421F}">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5048-48E1-4E75-B4D7-BBBD4C2C217C}">
  <sheetPr>
    <tabColor indexed="26"/>
    <outlinePr summaryBelow="0"/>
    <pageSetUpPr fitToPage="1"/>
  </sheetPr>
  <dimension ref="A1:AQ87"/>
  <sheetViews>
    <sheetView showGridLines="0"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155</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September</v>
      </c>
    </row>
    <row r="12" spans="1:43" x14ac:dyDescent="0.75">
      <c r="A12" s="100">
        <f>Calendar!B22</f>
        <v>45536</v>
      </c>
      <c r="B12" s="100">
        <f>Calendar!AE22</f>
        <v>45565</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Data'!B20&lt;September!$A$12,'Start Data'!C20&lt;September!$A$12),"",IF(AND('Start Data'!B20&gt;September!$B$12,'Start Data'!C20&gt;September!$B$12),"",$A$12))))</f>
        <v/>
      </c>
      <c r="B68" s="67" t="str">
        <f>IF(ISBLANK('Start Data'!C20),"",IF(AND('Start Data'!C20&gt;$A$12,'Start Data'!C20&lt;$B$12),'Start Data'!C20,IF(AND('Start Data'!B20&lt;September!$A$12,'Start Data'!C20&lt;September!$A$12),"",IF(AND('Start Data'!B20&gt;September!$B$12,'Start Data'!C20&gt;September!$B$12),"",$B$12))))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Data'!B21&lt;September!$A$12,'Start Data'!C21&lt;September!$A$12),"",IF(AND('Start Data'!B21&gt;September!$B$12,'Start Data'!C21&gt;September!$B$12),"",$A$12))))</f>
        <v/>
      </c>
      <c r="B69" s="67" t="str">
        <f>IF(ISBLANK('Start Data'!C21),"",IF(AND('Start Data'!C21&gt;$A$12,'Start Data'!C21&lt;$B$12),'Start Data'!C21,IF(AND('Start Data'!B21&lt;September!$A$12,'Start Data'!C21&lt;September!$A$12),"",IF(AND('Start Data'!B21&gt;September!$B$12,'Start Data'!C21&gt;September!$B$12),"",$B$12))))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Data'!B22&lt;September!$A$12,'Start Data'!C22&lt;September!$A$12),"",IF(AND('Start Data'!B22&gt;September!$B$12,'Start Data'!C22&gt;September!$B$12),"",$A$12))))</f>
        <v/>
      </c>
      <c r="B70" s="67" t="str">
        <f>IF(ISBLANK('Start Data'!C22),"",IF(AND('Start Data'!C22&gt;$A$12,'Start Data'!C22&lt;$B$12),'Start Data'!C22,IF(AND('Start Data'!B22&lt;September!$A$12,'Start Data'!C22&lt;September!$A$12),"",IF(AND('Start Data'!B22&gt;September!$B$12,'Start Data'!C22&gt;September!$B$12),"",$B$12))))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Data'!B23&lt;September!$A$12,'Start Data'!C23&lt;September!$A$12),"",IF(AND('Start Data'!B23&gt;September!$B$12,'Start Data'!C23&gt;September!$B$12),"",$A$12))))</f>
        <v/>
      </c>
      <c r="B71" s="67" t="str">
        <f>IF(ISBLANK('Start Data'!C23),"",IF(AND('Start Data'!C23&gt;$A$12,'Start Data'!C23&lt;$B$12),'Start Data'!C23,IF(AND('Start Data'!B23&lt;September!$A$12,'Start Data'!C23&lt;September!$A$12),"",IF(AND('Start Data'!B23&gt;September!$B$12,'Start Data'!C23&gt;September!$B$12),"",$B$12))))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Data'!B24&lt;September!$A$12,'Start Data'!C24&lt;September!$A$12),"",IF(AND('Start Data'!B24&gt;September!$B$12,'Start Data'!C24&gt;September!$B$12),"",$A$12))))</f>
        <v/>
      </c>
      <c r="B72" s="67" t="str">
        <f>IF(ISBLANK('Start Data'!C24),"",IF(AND('Start Data'!C24&gt;$A$12,'Start Data'!C24&lt;$B$12),'Start Data'!C24,IF(AND('Start Data'!B24&lt;September!$A$12,'Start Data'!C24&lt;September!$A$12),"",IF(AND('Start Data'!B24&gt;September!$B$12,'Start Data'!C24&gt;September!$B$12),"",$B$12))))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Data'!#REF!&lt;September!$A$12,'Start Data'!#REF!&lt;September!$A$12),"",IF(AND('Start Data'!#REF!&gt;September!$B$12,'Start Data'!#REF!&gt;September!$B$12),"",$A$12))))</f>
        <v>#REF!</v>
      </c>
      <c r="B73" s="67" t="e">
        <f>IF(ISBLANK('Start Data'!#REF!),"",IF(AND('Start Data'!#REF!&gt;$A$12,'Start Data'!#REF!&lt;$B$12),'Start Data'!#REF!,IF(AND('Start Data'!#REF!&lt;September!$A$12,'Start Data'!#REF!&lt;September!$A$12),"",IF(AND('Start Data'!#REF!&gt;September!$B$12,'Start Data'!#REF!&gt;September!$B$12),"",$B$12))))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Data'!#REF!&lt;September!$A$12,'Start Data'!#REF!&lt;September!$A$12),"",IF(AND('Start Data'!#REF!&gt;September!$B$12,'Start Data'!#REF!&gt;September!$B$12),"",$A$12))))</f>
        <v>#REF!</v>
      </c>
      <c r="B74" s="67" t="e">
        <f>IF(ISBLANK('Start Data'!#REF!),"",IF(AND('Start Data'!#REF!&gt;$A$12,'Start Data'!#REF!&lt;$B$12),'Start Data'!#REF!,IF(AND('Start Data'!#REF!&lt;September!$A$12,'Start Data'!#REF!&lt;September!$A$12),"",IF(AND('Start Data'!#REF!&gt;September!$B$12,'Start Data'!#REF!&gt;September!$B$12),"",$B$12))))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Data'!#REF!&lt;September!$A$12,'Start Data'!#REF!&lt;September!$A$12),"",IF(AND('Start Data'!#REF!&gt;September!$B$12,'Start Data'!#REF!&gt;September!$B$12),"",$A$12))))</f>
        <v>#REF!</v>
      </c>
      <c r="B75" s="67" t="e">
        <f>IF(ISBLANK('Start Data'!#REF!),"",IF(AND('Start Data'!#REF!&gt;$A$12,'Start Data'!#REF!&lt;$B$12),'Start Data'!#REF!,IF(AND('Start Data'!#REF!&lt;September!$A$12,'Start Data'!#REF!&lt;September!$A$12),"",IF(AND('Start Data'!#REF!&gt;September!$B$12,'Start Data'!#REF!&gt;September!$B$12),"",$B$12))))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Data'!#REF!&lt;September!$A$12,'Start Data'!#REF!&lt;September!$A$12),"",IF(AND('Start Data'!#REF!&gt;September!$B$12,'Start Data'!#REF!&gt;September!$B$12),"",$A$12))))</f>
        <v>#REF!</v>
      </c>
      <c r="B76" s="67" t="e">
        <f>IF(ISBLANK('Start Data'!#REF!),"",IF(AND('Start Data'!#REF!&gt;$A$12,'Start Data'!#REF!&lt;$B$12),'Start Data'!#REF!,IF(AND('Start Data'!#REF!&lt;September!$A$12,'Start Data'!#REF!&lt;September!$A$12),"",IF(AND('Start Data'!#REF!&gt;September!$B$12,'Start Data'!#REF!&gt;September!$B$12),"",$B$12))))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Data'!#REF!&lt;September!$A$12,'Start Data'!#REF!&lt;September!$A$12),"",IF(AND('Start Data'!#REF!&gt;September!$B$12,'Start Data'!#REF!&gt;September!$B$12),"",$A$12))))</f>
        <v>#REF!</v>
      </c>
      <c r="B77" s="67" t="e">
        <f>IF(ISBLANK('Start Data'!#REF!),"",IF(AND('Start Data'!#REF!&gt;$A$12,'Start Data'!#REF!&lt;$B$12),'Start Data'!#REF!,IF(AND('Start Data'!#REF!&lt;September!$A$12,'Start Data'!#REF!&lt;September!$A$12),"",IF(AND('Start Data'!#REF!&gt;September!$B$12,'Start Data'!#REF!&gt;September!$B$12),"",$B$12))))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Data'!#REF!&lt;September!$A$12,'Start Data'!#REF!&lt;September!$A$12),"",IF(AND('Start Data'!#REF!&gt;September!$B$12,'Start Data'!#REF!&gt;September!$B$12),"",$A$12))))</f>
        <v>#REF!</v>
      </c>
      <c r="B78" s="67" t="e">
        <f>IF(ISBLANK('Start Data'!#REF!),"",IF(AND('Start Data'!#REF!&gt;$A$12,'Start Data'!#REF!&lt;$B$12),'Start Data'!#REF!,IF(AND('Start Data'!#REF!&lt;September!$A$12,'Start Data'!#REF!&lt;September!$A$12),"",IF(AND('Start Data'!#REF!&gt;September!$B$12,'Start Data'!#REF!&gt;September!$B$12),"",$B$12))))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Data'!#REF!&lt;September!$A$12,'Start Data'!#REF!&lt;September!$A$12),"",IF(AND('Start Data'!#REF!&gt;September!$B$12,'Start Data'!#REF!&gt;September!$B$12),"",$A$12))))</f>
        <v>#REF!</v>
      </c>
      <c r="B79" s="67" t="e">
        <f>IF(ISBLANK('Start Data'!#REF!),"",IF(AND('Start Data'!#REF!&gt;$A$12,'Start Data'!#REF!&lt;$B$12),'Start Data'!#REF!,IF(AND('Start Data'!#REF!&lt;September!$A$12,'Start Data'!#REF!&lt;September!$A$12),"",IF(AND('Start Data'!#REF!&gt;September!$B$12,'Start Data'!#REF!&gt;September!$B$12),"",$B$12))))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C1AF0565-9D2A-4308-A3FA-D28CC3F493E3}">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C9F0-DD11-4C1D-923F-FEE875EF19DB}">
  <sheetPr>
    <tabColor indexed="26"/>
    <outlinePr summaryBelow="0"/>
    <pageSetUpPr fitToPage="1"/>
  </sheetPr>
  <dimension ref="A1:AQ87"/>
  <sheetViews>
    <sheetView showGridLines="0"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156</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October</v>
      </c>
    </row>
    <row r="12" spans="1:43" x14ac:dyDescent="0.75">
      <c r="A12" s="100">
        <f>Calendar!B24</f>
        <v>45566</v>
      </c>
      <c r="B12" s="100">
        <f>Calendar!AF24</f>
        <v>45596</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Data'!B20&lt;October!$A$12,'Start Data'!C20&lt;October!$A$12),"",IF(AND('Start Data'!B20&gt;October!$B$12,'Start Data'!C20&gt;October!$B$12),"",$A$12))))</f>
        <v/>
      </c>
      <c r="B68" s="67" t="str">
        <f>IF(ISBLANK('Start Data'!C20),"",IF(AND('Start Data'!C20&gt;$A$12,'Start Data'!C20&lt;$B$12),'Start Data'!C20,IF(AND('Start Data'!B20&lt;October!$A$12,'Start Data'!C20&lt;October!$A$12),"",IF(AND('Start Data'!B20&gt;October!$B$12,'Start Data'!C20&gt;October!$B$12),"",$B$12))))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Data'!B21&lt;October!$A$12,'Start Data'!C21&lt;October!$A$12),"",IF(AND('Start Data'!B21&gt;October!$B$12,'Start Data'!C21&gt;October!$B$12),"",$A$12))))</f>
        <v/>
      </c>
      <c r="B69" s="67" t="str">
        <f>IF(ISBLANK('Start Data'!C21),"",IF(AND('Start Data'!C21&gt;$A$12,'Start Data'!C21&lt;$B$12),'Start Data'!C21,IF(AND('Start Data'!B21&lt;October!$A$12,'Start Data'!C21&lt;October!$A$12),"",IF(AND('Start Data'!B21&gt;October!$B$12,'Start Data'!C21&gt;October!$B$12),"",$B$12))))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Data'!B22&lt;October!$A$12,'Start Data'!C22&lt;October!$A$12),"",IF(AND('Start Data'!B22&gt;October!$B$12,'Start Data'!C22&gt;October!$B$12),"",$A$12))))</f>
        <v/>
      </c>
      <c r="B70" s="67" t="str">
        <f>IF(ISBLANK('Start Data'!C22),"",IF(AND('Start Data'!C22&gt;$A$12,'Start Data'!C22&lt;$B$12),'Start Data'!C22,IF(AND('Start Data'!B22&lt;October!$A$12,'Start Data'!C22&lt;October!$A$12),"",IF(AND('Start Data'!B22&gt;October!$B$12,'Start Data'!C22&gt;October!$B$12),"",$B$12))))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Data'!B23&lt;October!$A$12,'Start Data'!C23&lt;October!$A$12),"",IF(AND('Start Data'!B23&gt;October!$B$12,'Start Data'!C23&gt;October!$B$12),"",$A$12))))</f>
        <v/>
      </c>
      <c r="B71" s="67" t="str">
        <f>IF(ISBLANK('Start Data'!C23),"",IF(AND('Start Data'!C23&gt;$A$12,'Start Data'!C23&lt;$B$12),'Start Data'!C23,IF(AND('Start Data'!B23&lt;October!$A$12,'Start Data'!C23&lt;October!$A$12),"",IF(AND('Start Data'!B23&gt;October!$B$12,'Start Data'!C23&gt;October!$B$12),"",$B$12))))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Data'!B24&lt;October!$A$12,'Start Data'!C24&lt;October!$A$12),"",IF(AND('Start Data'!B24&gt;October!$B$12,'Start Data'!C24&gt;October!$B$12),"",$A$12))))</f>
        <v/>
      </c>
      <c r="B72" s="67" t="str">
        <f>IF(ISBLANK('Start Data'!C24),"",IF(AND('Start Data'!C24&gt;$A$12,'Start Data'!C24&lt;$B$12),'Start Data'!C24,IF(AND('Start Data'!B24&lt;October!$A$12,'Start Data'!C24&lt;October!$A$12),"",IF(AND('Start Data'!B24&gt;October!$B$12,'Start Data'!C24&gt;October!$B$12),"",$B$12))))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Data'!#REF!&lt;October!$A$12,'Start Data'!#REF!&lt;October!$A$12),"",IF(AND('Start Data'!#REF!&gt;October!$B$12,'Start Data'!#REF!&gt;October!$B$12),"",$A$12))))</f>
        <v>#REF!</v>
      </c>
      <c r="B73" s="67" t="e">
        <f>IF(ISBLANK('Start Data'!#REF!),"",IF(AND('Start Data'!#REF!&gt;$A$12,'Start Data'!#REF!&lt;$B$12),'Start Data'!#REF!,IF(AND('Start Data'!#REF!&lt;October!$A$12,'Start Data'!#REF!&lt;October!$A$12),"",IF(AND('Start Data'!#REF!&gt;October!$B$12,'Start Data'!#REF!&gt;October!$B$12),"",$B$12))))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Data'!#REF!&lt;October!$A$12,'Start Data'!#REF!&lt;October!$A$12),"",IF(AND('Start Data'!#REF!&gt;October!$B$12,'Start Data'!#REF!&gt;October!$B$12),"",$A$12))))</f>
        <v>#REF!</v>
      </c>
      <c r="B74" s="67" t="e">
        <f>IF(ISBLANK('Start Data'!#REF!),"",IF(AND('Start Data'!#REF!&gt;$A$12,'Start Data'!#REF!&lt;$B$12),'Start Data'!#REF!,IF(AND('Start Data'!#REF!&lt;October!$A$12,'Start Data'!#REF!&lt;October!$A$12),"",IF(AND('Start Data'!#REF!&gt;October!$B$12,'Start Data'!#REF!&gt;October!$B$12),"",$B$12))))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Data'!#REF!&lt;October!$A$12,'Start Data'!#REF!&lt;October!$A$12),"",IF(AND('Start Data'!#REF!&gt;October!$B$12,'Start Data'!#REF!&gt;October!$B$12),"",$A$12))))</f>
        <v>#REF!</v>
      </c>
      <c r="B75" s="67" t="e">
        <f>IF(ISBLANK('Start Data'!#REF!),"",IF(AND('Start Data'!#REF!&gt;$A$12,'Start Data'!#REF!&lt;$B$12),'Start Data'!#REF!,IF(AND('Start Data'!#REF!&lt;October!$A$12,'Start Data'!#REF!&lt;October!$A$12),"",IF(AND('Start Data'!#REF!&gt;October!$B$12,'Start Data'!#REF!&gt;October!$B$12),"",$B$12))))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Data'!#REF!&lt;October!$A$12,'Start Data'!#REF!&lt;October!$A$12),"",IF(AND('Start Data'!#REF!&gt;October!$B$12,'Start Data'!#REF!&gt;October!$B$12),"",$A$12))))</f>
        <v>#REF!</v>
      </c>
      <c r="B76" s="67" t="e">
        <f>IF(ISBLANK('Start Data'!#REF!),"",IF(AND('Start Data'!#REF!&gt;$A$12,'Start Data'!#REF!&lt;$B$12),'Start Data'!#REF!,IF(AND('Start Data'!#REF!&lt;October!$A$12,'Start Data'!#REF!&lt;October!$A$12),"",IF(AND('Start Data'!#REF!&gt;October!$B$12,'Start Data'!#REF!&gt;October!$B$12),"",$B$12))))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Data'!#REF!&lt;October!$A$12,'Start Data'!#REF!&lt;October!$A$12),"",IF(AND('Start Data'!#REF!&gt;October!$B$12,'Start Data'!#REF!&gt;October!$B$12),"",$A$12))))</f>
        <v>#REF!</v>
      </c>
      <c r="B77" s="67" t="e">
        <f>IF(ISBLANK('Start Data'!#REF!),"",IF(AND('Start Data'!#REF!&gt;$A$12,'Start Data'!#REF!&lt;$B$12),'Start Data'!#REF!,IF(AND('Start Data'!#REF!&lt;October!$A$12,'Start Data'!#REF!&lt;October!$A$12),"",IF(AND('Start Data'!#REF!&gt;October!$B$12,'Start Data'!#REF!&gt;October!$B$12),"",$B$12))))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Data'!#REF!&lt;October!$A$12,'Start Data'!#REF!&lt;October!$A$12),"",IF(AND('Start Data'!#REF!&gt;October!$B$12,'Start Data'!#REF!&gt;October!$B$12),"",$A$12))))</f>
        <v>#REF!</v>
      </c>
      <c r="B78" s="67" t="e">
        <f>IF(ISBLANK('Start Data'!#REF!),"",IF(AND('Start Data'!#REF!&gt;$A$12,'Start Data'!#REF!&lt;$B$12),'Start Data'!#REF!,IF(AND('Start Data'!#REF!&lt;October!$A$12,'Start Data'!#REF!&lt;October!$A$12),"",IF(AND('Start Data'!#REF!&gt;October!$B$12,'Start Data'!#REF!&gt;October!$B$12),"",$B$12))))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Data'!#REF!&lt;October!$A$12,'Start Data'!#REF!&lt;October!$A$12),"",IF(AND('Start Data'!#REF!&gt;October!$B$12,'Start Data'!#REF!&gt;October!$B$12),"",$A$12))))</f>
        <v>#REF!</v>
      </c>
      <c r="B79" s="67" t="e">
        <f>IF(ISBLANK('Start Data'!#REF!),"",IF(AND('Start Data'!#REF!&gt;$A$12,'Start Data'!#REF!&lt;$B$12),'Start Data'!#REF!,IF(AND('Start Data'!#REF!&lt;October!$A$12,'Start Data'!#REF!&lt;October!$A$12),"",IF(AND('Start Data'!#REF!&gt;October!$B$12,'Start Data'!#REF!&gt;October!$B$12),"",$B$12))))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B2D108CB-4C08-41CF-99CB-0060539EFCDE}">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47B02-0E7A-497B-B850-5871C9BE5A70}">
  <sheetPr>
    <tabColor indexed="26"/>
    <outlinePr summaryBelow="0"/>
    <pageSetUpPr fitToPage="1"/>
  </sheetPr>
  <dimension ref="A1:AQ87"/>
  <sheetViews>
    <sheetView showGridLines="0"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157</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November</v>
      </c>
    </row>
    <row r="12" spans="1:43" x14ac:dyDescent="0.75">
      <c r="A12" s="100">
        <f>Calendar!B26</f>
        <v>45597</v>
      </c>
      <c r="B12" s="100">
        <f>Calendar!AE26</f>
        <v>45626</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Data'!B20&lt;November!$A$12,'Start Data'!C20&lt;November!$A$12),"",IF(AND('Start Data'!B20&gt;November!$B$12,'Start Data'!C20&gt;November!$B$12),"",$A$12))))</f>
        <v/>
      </c>
      <c r="B68" s="67" t="str">
        <f>IF(ISBLANK('Start Data'!C20),"",IF(AND('Start Data'!C20&gt;$A$12,'Start Data'!C20&lt;$B$12),'Start Data'!C20,IF(AND('Start Data'!B20&lt;November!$A$12,'Start Data'!C20&lt;November!$A$12),"",IF(AND('Start Data'!B20&gt;November!$B$12,'Start Data'!C20&gt;November!$B$12),"",$B$12))))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Data'!B21&lt;November!$A$12,'Start Data'!C21&lt;November!$A$12),"",IF(AND('Start Data'!B21&gt;November!$B$12,'Start Data'!C21&gt;November!$B$12),"",$A$12))))</f>
        <v/>
      </c>
      <c r="B69" s="67" t="str">
        <f>IF(ISBLANK('Start Data'!C21),"",IF(AND('Start Data'!C21&gt;$A$12,'Start Data'!C21&lt;$B$12),'Start Data'!C21,IF(AND('Start Data'!B21&lt;November!$A$12,'Start Data'!C21&lt;November!$A$12),"",IF(AND('Start Data'!B21&gt;November!$B$12,'Start Data'!C21&gt;November!$B$12),"",$B$12))))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Data'!B22&lt;November!$A$12,'Start Data'!C22&lt;November!$A$12),"",IF(AND('Start Data'!B22&gt;November!$B$12,'Start Data'!C22&gt;November!$B$12),"",$A$12))))</f>
        <v/>
      </c>
      <c r="B70" s="67" t="str">
        <f>IF(ISBLANK('Start Data'!C22),"",IF(AND('Start Data'!C22&gt;$A$12,'Start Data'!C22&lt;$B$12),'Start Data'!C22,IF(AND('Start Data'!B22&lt;November!$A$12,'Start Data'!C22&lt;November!$A$12),"",IF(AND('Start Data'!B22&gt;November!$B$12,'Start Data'!C22&gt;November!$B$12),"",$B$12))))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Data'!B23&lt;November!$A$12,'Start Data'!C23&lt;November!$A$12),"",IF(AND('Start Data'!B23&gt;November!$B$12,'Start Data'!C23&gt;November!$B$12),"",$A$12))))</f>
        <v/>
      </c>
      <c r="B71" s="67" t="str">
        <f>IF(ISBLANK('Start Data'!C23),"",IF(AND('Start Data'!C23&gt;$A$12,'Start Data'!C23&lt;$B$12),'Start Data'!C23,IF(AND('Start Data'!B23&lt;November!$A$12,'Start Data'!C23&lt;November!$A$12),"",IF(AND('Start Data'!B23&gt;November!$B$12,'Start Data'!C23&gt;November!$B$12),"",$B$12))))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Data'!B24&lt;November!$A$12,'Start Data'!C24&lt;November!$A$12),"",IF(AND('Start Data'!B24&gt;November!$B$12,'Start Data'!C24&gt;November!$B$12),"",$A$12))))</f>
        <v/>
      </c>
      <c r="B72" s="67" t="str">
        <f>IF(ISBLANK('Start Data'!C24),"",IF(AND('Start Data'!C24&gt;$A$12,'Start Data'!C24&lt;$B$12),'Start Data'!C24,IF(AND('Start Data'!B24&lt;November!$A$12,'Start Data'!C24&lt;November!$A$12),"",IF(AND('Start Data'!B24&gt;November!$B$12,'Start Data'!C24&gt;November!$B$12),"",$B$12))))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Data'!#REF!&lt;November!$A$12,'Start Data'!#REF!&lt;November!$A$12),"",IF(AND('Start Data'!#REF!&gt;November!$B$12,'Start Data'!#REF!&gt;November!$B$12),"",$A$12))))</f>
        <v>#REF!</v>
      </c>
      <c r="B73" s="67" t="e">
        <f>IF(ISBLANK('Start Data'!#REF!),"",IF(AND('Start Data'!#REF!&gt;$A$12,'Start Data'!#REF!&lt;$B$12),'Start Data'!#REF!,IF(AND('Start Data'!#REF!&lt;November!$A$12,'Start Data'!#REF!&lt;November!$A$12),"",IF(AND('Start Data'!#REF!&gt;November!$B$12,'Start Data'!#REF!&gt;November!$B$12),"",$B$12))))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Data'!#REF!&lt;November!$A$12,'Start Data'!#REF!&lt;November!$A$12),"",IF(AND('Start Data'!#REF!&gt;November!$B$12,'Start Data'!#REF!&gt;November!$B$12),"",$A$12))))</f>
        <v>#REF!</v>
      </c>
      <c r="B74" s="67" t="e">
        <f>IF(ISBLANK('Start Data'!#REF!),"",IF(AND('Start Data'!#REF!&gt;$A$12,'Start Data'!#REF!&lt;$B$12),'Start Data'!#REF!,IF(AND('Start Data'!#REF!&lt;November!$A$12,'Start Data'!#REF!&lt;November!$A$12),"",IF(AND('Start Data'!#REF!&gt;November!$B$12,'Start Data'!#REF!&gt;November!$B$12),"",$B$12))))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Data'!#REF!&lt;November!$A$12,'Start Data'!#REF!&lt;November!$A$12),"",IF(AND('Start Data'!#REF!&gt;November!$B$12,'Start Data'!#REF!&gt;November!$B$12),"",$A$12))))</f>
        <v>#REF!</v>
      </c>
      <c r="B75" s="67" t="e">
        <f>IF(ISBLANK('Start Data'!#REF!),"",IF(AND('Start Data'!#REF!&gt;$A$12,'Start Data'!#REF!&lt;$B$12),'Start Data'!#REF!,IF(AND('Start Data'!#REF!&lt;November!$A$12,'Start Data'!#REF!&lt;November!$A$12),"",IF(AND('Start Data'!#REF!&gt;November!$B$12,'Start Data'!#REF!&gt;November!$B$12),"",$B$12))))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Data'!#REF!&lt;November!$A$12,'Start Data'!#REF!&lt;November!$A$12),"",IF(AND('Start Data'!#REF!&gt;November!$B$12,'Start Data'!#REF!&gt;November!$B$12),"",$A$12))))</f>
        <v>#REF!</v>
      </c>
      <c r="B76" s="67" t="e">
        <f>IF(ISBLANK('Start Data'!#REF!),"",IF(AND('Start Data'!#REF!&gt;$A$12,'Start Data'!#REF!&lt;$B$12),'Start Data'!#REF!,IF(AND('Start Data'!#REF!&lt;November!$A$12,'Start Data'!#REF!&lt;November!$A$12),"",IF(AND('Start Data'!#REF!&gt;November!$B$12,'Start Data'!#REF!&gt;November!$B$12),"",$B$12))))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Data'!#REF!&lt;November!$A$12,'Start Data'!#REF!&lt;November!$A$12),"",IF(AND('Start Data'!#REF!&gt;November!$B$12,'Start Data'!#REF!&gt;November!$B$12),"",$A$12))))</f>
        <v>#REF!</v>
      </c>
      <c r="B77" s="67" t="e">
        <f>IF(ISBLANK('Start Data'!#REF!),"",IF(AND('Start Data'!#REF!&gt;$A$12,'Start Data'!#REF!&lt;$B$12),'Start Data'!#REF!,IF(AND('Start Data'!#REF!&lt;November!$A$12,'Start Data'!#REF!&lt;November!$A$12),"",IF(AND('Start Data'!#REF!&gt;November!$B$12,'Start Data'!#REF!&gt;November!$B$12),"",$B$12))))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Data'!#REF!&lt;November!$A$12,'Start Data'!#REF!&lt;November!$A$12),"",IF(AND('Start Data'!#REF!&gt;November!$B$12,'Start Data'!#REF!&gt;November!$B$12),"",$A$12))))</f>
        <v>#REF!</v>
      </c>
      <c r="B78" s="67" t="e">
        <f>IF(ISBLANK('Start Data'!#REF!),"",IF(AND('Start Data'!#REF!&gt;$A$12,'Start Data'!#REF!&lt;$B$12),'Start Data'!#REF!,IF(AND('Start Data'!#REF!&lt;November!$A$12,'Start Data'!#REF!&lt;November!$A$12),"",IF(AND('Start Data'!#REF!&gt;November!$B$12,'Start Data'!#REF!&gt;November!$B$12),"",$B$12))))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Data'!#REF!&lt;November!$A$12,'Start Data'!#REF!&lt;November!$A$12),"",IF(AND('Start Data'!#REF!&gt;November!$B$12,'Start Data'!#REF!&gt;November!$B$12),"",$A$12))))</f>
        <v>#REF!</v>
      </c>
      <c r="B79" s="67" t="e">
        <f>IF(ISBLANK('Start Data'!#REF!),"",IF(AND('Start Data'!#REF!&gt;$A$12,'Start Data'!#REF!&lt;$B$12),'Start Data'!#REF!,IF(AND('Start Data'!#REF!&lt;November!$A$12,'Start Data'!#REF!&lt;November!$A$12),"",IF(AND('Start Data'!#REF!&gt;November!$B$12,'Start Data'!#REF!&gt;November!$B$12),"",$B$12))))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283DD362-03E2-4AED-87AA-8C2A5544B373}">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40EB-B6D1-4C8A-81F9-516077172CFA}">
  <sheetPr>
    <tabColor indexed="26"/>
    <outlinePr summaryBelow="0"/>
    <pageSetUpPr fitToPage="1"/>
  </sheetPr>
  <dimension ref="A1:AQ87"/>
  <sheetViews>
    <sheetView showGridLines="0" topLeftCell="A7"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158</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December</v>
      </c>
    </row>
    <row r="12" spans="1:43" x14ac:dyDescent="0.75">
      <c r="A12" s="100">
        <f>Calendar!B28</f>
        <v>45627</v>
      </c>
      <c r="B12" s="100">
        <f>Calendar!AF28</f>
        <v>45657</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Data'!B20&lt;December!$A$12,'Start Data'!C20&lt;December!$A$12),"",IF(AND('Start Data'!B20&gt;December!$B$12,'Start Data'!C20&gt;December!$B$12),"",$A$12))))</f>
        <v/>
      </c>
      <c r="B68" s="67" t="str">
        <f>IF(ISBLANK('Start Data'!C20),"",IF(AND('Start Data'!C20&gt;$A$12,'Start Data'!C20&lt;$B$12),'Start Data'!C20,IF(AND('Start Data'!B20&lt;December!$A$12,'Start Data'!C20&lt;December!$A$12),"",IF(AND('Start Data'!B20&gt;December!$B$12,'Start Data'!C20&gt;December!$B$12),"",$B$12))))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Data'!B21&lt;December!$A$12,'Start Data'!C21&lt;December!$A$12),"",IF(AND('Start Data'!B21&gt;December!$B$12,'Start Data'!C21&gt;December!$B$12),"",$A$12))))</f>
        <v/>
      </c>
      <c r="B69" s="67" t="str">
        <f>IF(ISBLANK('Start Data'!C21),"",IF(AND('Start Data'!C21&gt;$A$12,'Start Data'!C21&lt;$B$12),'Start Data'!C21,IF(AND('Start Data'!B21&lt;December!$A$12,'Start Data'!C21&lt;December!$A$12),"",IF(AND('Start Data'!B21&gt;December!$B$12,'Start Data'!C21&gt;December!$B$12),"",$B$12))))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Data'!B22&lt;December!$A$12,'Start Data'!C22&lt;December!$A$12),"",IF(AND('Start Data'!B22&gt;December!$B$12,'Start Data'!C22&gt;December!$B$12),"",$A$12))))</f>
        <v/>
      </c>
      <c r="B70" s="67" t="str">
        <f>IF(ISBLANK('Start Data'!C22),"",IF(AND('Start Data'!C22&gt;$A$12,'Start Data'!C22&lt;$B$12),'Start Data'!C22,IF(AND('Start Data'!B22&lt;December!$A$12,'Start Data'!C22&lt;December!$A$12),"",IF(AND('Start Data'!B22&gt;December!$B$12,'Start Data'!C22&gt;December!$B$12),"",$B$12))))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Data'!B23&lt;December!$A$12,'Start Data'!C23&lt;December!$A$12),"",IF(AND('Start Data'!B23&gt;December!$B$12,'Start Data'!C23&gt;December!$B$12),"",$A$12))))</f>
        <v/>
      </c>
      <c r="B71" s="67" t="str">
        <f>IF(ISBLANK('Start Data'!C23),"",IF(AND('Start Data'!C23&gt;$A$12,'Start Data'!C23&lt;$B$12),'Start Data'!C23,IF(AND('Start Data'!B23&lt;December!$A$12,'Start Data'!C23&lt;December!$A$12),"",IF(AND('Start Data'!B23&gt;December!$B$12,'Start Data'!C23&gt;December!$B$12),"",$B$12))))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Data'!B24&lt;December!$A$12,'Start Data'!C24&lt;December!$A$12),"",IF(AND('Start Data'!B24&gt;December!$B$12,'Start Data'!C24&gt;December!$B$12),"",$A$12))))</f>
        <v/>
      </c>
      <c r="B72" s="67" t="str">
        <f>IF(ISBLANK('Start Data'!C24),"",IF(AND('Start Data'!C24&gt;$A$12,'Start Data'!C24&lt;$B$12),'Start Data'!C24,IF(AND('Start Data'!B24&lt;December!$A$12,'Start Data'!C24&lt;December!$A$12),"",IF(AND('Start Data'!B24&gt;December!$B$12,'Start Data'!C24&gt;December!$B$12),"",$B$12))))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Data'!#REF!&lt;December!$A$12,'Start Data'!#REF!&lt;December!$A$12),"",IF(AND('Start Data'!#REF!&gt;December!$B$12,'Start Data'!#REF!&gt;December!$B$12),"",$A$12))))</f>
        <v>#REF!</v>
      </c>
      <c r="B73" s="67" t="e">
        <f>IF(ISBLANK('Start Data'!#REF!),"",IF(AND('Start Data'!#REF!&gt;$A$12,'Start Data'!#REF!&lt;$B$12),'Start Data'!#REF!,IF(AND('Start Data'!#REF!&lt;December!$A$12,'Start Data'!#REF!&lt;December!$A$12),"",IF(AND('Start Data'!#REF!&gt;December!$B$12,'Start Data'!#REF!&gt;December!$B$12),"",$B$12))))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Data'!#REF!&lt;December!$A$12,'Start Data'!#REF!&lt;December!$A$12),"",IF(AND('Start Data'!#REF!&gt;December!$B$12,'Start Data'!#REF!&gt;December!$B$12),"",$A$12))))</f>
        <v>#REF!</v>
      </c>
      <c r="B74" s="67" t="e">
        <f>IF(ISBLANK('Start Data'!#REF!),"",IF(AND('Start Data'!#REF!&gt;$A$12,'Start Data'!#REF!&lt;$B$12),'Start Data'!#REF!,IF(AND('Start Data'!#REF!&lt;December!$A$12,'Start Data'!#REF!&lt;December!$A$12),"",IF(AND('Start Data'!#REF!&gt;December!$B$12,'Start Data'!#REF!&gt;December!$B$12),"",$B$12))))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Data'!#REF!&lt;December!$A$12,'Start Data'!#REF!&lt;December!$A$12),"",IF(AND('Start Data'!#REF!&gt;December!$B$12,'Start Data'!#REF!&gt;December!$B$12),"",$A$12))))</f>
        <v>#REF!</v>
      </c>
      <c r="B75" s="67" t="e">
        <f>IF(ISBLANK('Start Data'!#REF!),"",IF(AND('Start Data'!#REF!&gt;$A$12,'Start Data'!#REF!&lt;$B$12),'Start Data'!#REF!,IF(AND('Start Data'!#REF!&lt;December!$A$12,'Start Data'!#REF!&lt;December!$A$12),"",IF(AND('Start Data'!#REF!&gt;December!$B$12,'Start Data'!#REF!&gt;December!$B$12),"",$B$12))))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Data'!#REF!&lt;December!$A$12,'Start Data'!#REF!&lt;December!$A$12),"",IF(AND('Start Data'!#REF!&gt;December!$B$12,'Start Data'!#REF!&gt;December!$B$12),"",$A$12))))</f>
        <v>#REF!</v>
      </c>
      <c r="B76" s="67" t="e">
        <f>IF(ISBLANK('Start Data'!#REF!),"",IF(AND('Start Data'!#REF!&gt;$A$12,'Start Data'!#REF!&lt;$B$12),'Start Data'!#REF!,IF(AND('Start Data'!#REF!&lt;December!$A$12,'Start Data'!#REF!&lt;December!$A$12),"",IF(AND('Start Data'!#REF!&gt;December!$B$12,'Start Data'!#REF!&gt;December!$B$12),"",$B$12))))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Data'!#REF!&lt;December!$A$12,'Start Data'!#REF!&lt;December!$A$12),"",IF(AND('Start Data'!#REF!&gt;December!$B$12,'Start Data'!#REF!&gt;December!$B$12),"",$A$12))))</f>
        <v>#REF!</v>
      </c>
      <c r="B77" s="67" t="e">
        <f>IF(ISBLANK('Start Data'!#REF!),"",IF(AND('Start Data'!#REF!&gt;$A$12,'Start Data'!#REF!&lt;$B$12),'Start Data'!#REF!,IF(AND('Start Data'!#REF!&lt;December!$A$12,'Start Data'!#REF!&lt;December!$A$12),"",IF(AND('Start Data'!#REF!&gt;December!$B$12,'Start Data'!#REF!&gt;December!$B$12),"",$B$12))))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Data'!#REF!&lt;December!$A$12,'Start Data'!#REF!&lt;December!$A$12),"",IF(AND('Start Data'!#REF!&gt;December!$B$12,'Start Data'!#REF!&gt;December!$B$12),"",$A$12))))</f>
        <v>#REF!</v>
      </c>
      <c r="B78" s="67" t="e">
        <f>IF(ISBLANK('Start Data'!#REF!),"",IF(AND('Start Data'!#REF!&gt;$A$12,'Start Data'!#REF!&lt;$B$12),'Start Data'!#REF!,IF(AND('Start Data'!#REF!&lt;December!$A$12,'Start Data'!#REF!&lt;December!$A$12),"",IF(AND('Start Data'!#REF!&gt;December!$B$12,'Start Data'!#REF!&gt;December!$B$12),"",$B$12))))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Data'!#REF!&lt;December!$A$12,'Start Data'!#REF!&lt;December!$A$12),"",IF(AND('Start Data'!#REF!&gt;December!$B$12,'Start Data'!#REF!&gt;December!$B$12),"",$A$12))))</f>
        <v>#REF!</v>
      </c>
      <c r="B79" s="67" t="e">
        <f>IF(ISBLANK('Start Data'!#REF!),"",IF(AND('Start Data'!#REF!&gt;$A$12,'Start Data'!#REF!&lt;$B$12),'Start Data'!#REF!,IF(AND('Start Data'!#REF!&lt;December!$A$12,'Start Data'!#REF!&lt;December!$A$12),"",IF(AND('Start Data'!#REF!&gt;December!$B$12,'Start Data'!#REF!&gt;December!$B$12),"",$B$12))))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3AE4E974-2FB4-432D-BCAB-5451C7033529}">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heetPr>
  <dimension ref="A1:AL48"/>
  <sheetViews>
    <sheetView showGridLines="0" tabSelected="1" workbookViewId="0">
      <selection activeCell="Q32" sqref="Q32"/>
    </sheetView>
  </sheetViews>
  <sheetFormatPr baseColWidth="10" defaultColWidth="11.40625" defaultRowHeight="14.75" outlineLevelRow="1" x14ac:dyDescent="0.75"/>
  <cols>
    <col min="1" max="1" width="22.7265625" style="1" customWidth="1"/>
    <col min="2" max="9" width="10.26953125" style="1" customWidth="1"/>
    <col min="10" max="10" width="12" style="1" customWidth="1"/>
    <col min="11" max="13" width="10.26953125" style="1" customWidth="1"/>
    <col min="14" max="14" width="6.26953125" style="1" customWidth="1"/>
    <col min="15" max="15" width="9.26953125" style="1" bestFit="1" customWidth="1"/>
    <col min="16" max="16" width="7.40625" style="1" customWidth="1"/>
    <col min="17" max="17" width="7.90625" style="1" customWidth="1"/>
    <col min="18" max="18" width="13.40625" style="1" customWidth="1"/>
    <col min="19" max="25" width="6.26953125" style="1" customWidth="1"/>
    <col min="26" max="26" width="5.86328125" style="19" customWidth="1"/>
    <col min="27" max="27" width="7.54296875" style="19" customWidth="1"/>
    <col min="28" max="28" width="8.1328125" style="19" customWidth="1"/>
    <col min="29" max="34" width="11.40625" style="1"/>
    <col min="35" max="35" width="52" style="1" customWidth="1"/>
    <col min="36" max="16384" width="11.40625" style="1"/>
  </cols>
  <sheetData>
    <row r="1" spans="1:38" x14ac:dyDescent="0.75">
      <c r="A1" s="215" t="s">
        <v>41</v>
      </c>
      <c r="B1" s="215"/>
      <c r="C1" s="215"/>
      <c r="D1" s="215"/>
      <c r="E1" s="215"/>
      <c r="F1" s="215"/>
      <c r="G1" s="215"/>
    </row>
    <row r="3" spans="1:38" x14ac:dyDescent="0.75">
      <c r="A3" s="207" t="s">
        <v>46</v>
      </c>
      <c r="B3" s="207"/>
      <c r="C3" s="207"/>
      <c r="D3" s="208">
        <f>'Start Data'!B7</f>
        <v>0</v>
      </c>
      <c r="E3" s="208"/>
      <c r="F3" s="208"/>
      <c r="G3" s="208"/>
      <c r="O3" s="202" t="s">
        <v>44</v>
      </c>
      <c r="P3" s="203"/>
      <c r="Q3" s="206">
        <f>'Start Data'!B4</f>
        <v>2024</v>
      </c>
      <c r="R3" s="206"/>
      <c r="S3" s="90"/>
    </row>
    <row r="4" spans="1:38" x14ac:dyDescent="0.75">
      <c r="A4" s="207" t="s">
        <v>48</v>
      </c>
      <c r="B4" s="207"/>
      <c r="C4" s="207"/>
      <c r="D4" s="208">
        <f>'Start Data'!B8</f>
        <v>0</v>
      </c>
      <c r="E4" s="208"/>
      <c r="F4" s="208"/>
      <c r="G4" s="208"/>
      <c r="O4" s="209"/>
      <c r="P4" s="209"/>
      <c r="Q4" s="210"/>
      <c r="R4" s="210"/>
      <c r="S4" s="210"/>
    </row>
    <row r="5" spans="1:38" x14ac:dyDescent="0.75">
      <c r="A5" s="207" t="s">
        <v>49</v>
      </c>
      <c r="B5" s="207"/>
      <c r="C5" s="207"/>
      <c r="D5" s="208">
        <f>'Start Data'!B9</f>
        <v>0</v>
      </c>
      <c r="E5" s="208"/>
      <c r="F5" s="208"/>
      <c r="G5" s="208"/>
    </row>
    <row r="6" spans="1:38" ht="14.45" customHeight="1" x14ac:dyDescent="0.75">
      <c r="A6" s="207" t="s">
        <v>50</v>
      </c>
      <c r="B6" s="207"/>
      <c r="C6" s="207"/>
      <c r="D6" s="208">
        <f>'Start Data'!B10</f>
        <v>0</v>
      </c>
      <c r="E6" s="208"/>
      <c r="F6" s="208"/>
      <c r="G6" s="208"/>
      <c r="J6" s="213" t="s">
        <v>100</v>
      </c>
      <c r="K6" s="213"/>
      <c r="L6" s="213"/>
      <c r="M6" s="213"/>
      <c r="N6" s="214"/>
      <c r="O6" s="56">
        <f>'Start Data'!B17</f>
        <v>0</v>
      </c>
    </row>
    <row r="7" spans="1:38" x14ac:dyDescent="0.75">
      <c r="A7" s="207" t="s">
        <v>51</v>
      </c>
      <c r="B7" s="207"/>
      <c r="C7" s="207"/>
      <c r="D7" s="208">
        <f>'Start Data'!B11</f>
        <v>0</v>
      </c>
      <c r="E7" s="208"/>
      <c r="F7" s="208"/>
      <c r="G7" s="208"/>
      <c r="H7" s="194"/>
      <c r="I7" s="194"/>
      <c r="J7" s="30"/>
      <c r="K7" s="30"/>
      <c r="L7" s="30"/>
      <c r="M7" s="30"/>
      <c r="N7" s="30"/>
      <c r="O7" s="30"/>
      <c r="P7" s="30"/>
      <c r="Q7" s="30"/>
      <c r="R7" s="30"/>
      <c r="S7" s="30"/>
      <c r="T7" s="30"/>
      <c r="U7" s="30"/>
      <c r="V7" s="30"/>
      <c r="W7" s="30"/>
      <c r="X7" s="30"/>
      <c r="Y7" s="30"/>
      <c r="Z7" s="57"/>
      <c r="AA7" s="57"/>
      <c r="AB7" s="57"/>
      <c r="AC7" s="30"/>
      <c r="AD7" s="30"/>
      <c r="AE7" s="30"/>
      <c r="AF7" s="30"/>
      <c r="AG7" s="30"/>
      <c r="AH7" s="30"/>
      <c r="AI7" s="30"/>
      <c r="AJ7" s="53"/>
      <c r="AK7" s="53"/>
      <c r="AL7" s="53"/>
    </row>
    <row r="8" spans="1:38" x14ac:dyDescent="0.75">
      <c r="A8" s="207" t="s">
        <v>101</v>
      </c>
      <c r="B8" s="207"/>
      <c r="C8" s="207"/>
      <c r="D8" s="208">
        <f>'Start Data'!B12</f>
        <v>0</v>
      </c>
      <c r="E8" s="208"/>
      <c r="F8" s="208"/>
      <c r="G8" s="208"/>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53"/>
      <c r="AK8" s="53"/>
      <c r="AL8" s="53"/>
    </row>
    <row r="9" spans="1:38" x14ac:dyDescent="0.75">
      <c r="A9" s="58"/>
      <c r="B9" s="58"/>
      <c r="C9" s="58"/>
      <c r="D9" s="50"/>
      <c r="E9" s="50"/>
      <c r="F9" s="50"/>
      <c r="G9" s="50"/>
      <c r="H9" s="30"/>
      <c r="I9" s="30"/>
      <c r="J9" s="30"/>
      <c r="K9" s="30"/>
      <c r="L9" s="30"/>
      <c r="M9" s="30"/>
      <c r="N9" s="30"/>
      <c r="O9" s="30"/>
      <c r="P9" s="30"/>
      <c r="Q9" s="30"/>
      <c r="R9" s="30"/>
      <c r="S9" s="30"/>
      <c r="T9" s="30"/>
      <c r="U9" s="30"/>
      <c r="V9" s="30"/>
      <c r="W9" s="30"/>
      <c r="X9" s="30"/>
      <c r="Y9" s="30"/>
      <c r="Z9" s="57"/>
      <c r="AA9" s="57"/>
      <c r="AB9" s="57"/>
      <c r="AC9" s="30"/>
      <c r="AD9" s="30"/>
      <c r="AE9" s="30"/>
      <c r="AF9" s="30"/>
      <c r="AG9" s="30"/>
      <c r="AH9" s="30"/>
      <c r="AI9" s="30"/>
      <c r="AJ9" s="53"/>
      <c r="AK9" s="53"/>
      <c r="AL9" s="53"/>
    </row>
    <row r="10" spans="1:38" x14ac:dyDescent="0.75">
      <c r="A10" s="58"/>
      <c r="B10" s="58"/>
      <c r="C10" s="58"/>
      <c r="D10" s="50"/>
      <c r="E10" s="50"/>
      <c r="F10" s="50"/>
      <c r="G10" s="50"/>
      <c r="H10" s="115"/>
      <c r="I10" s="115"/>
      <c r="J10" s="115"/>
      <c r="K10" s="115"/>
      <c r="L10" s="115"/>
      <c r="M10" s="115"/>
      <c r="N10" s="115"/>
      <c r="O10" s="115"/>
      <c r="P10" s="115"/>
      <c r="Q10" s="115"/>
      <c r="R10" s="115"/>
      <c r="S10" s="115"/>
      <c r="T10" s="115"/>
      <c r="U10" s="115"/>
      <c r="V10" s="115"/>
      <c r="W10" s="115"/>
      <c r="X10" s="115"/>
      <c r="Y10" s="115"/>
      <c r="Z10" s="57"/>
      <c r="AA10" s="57"/>
      <c r="AB10" s="57"/>
      <c r="AC10" s="115"/>
      <c r="AD10" s="115"/>
      <c r="AE10" s="115"/>
      <c r="AF10" s="115"/>
      <c r="AG10" s="115"/>
      <c r="AH10" s="115"/>
      <c r="AI10" s="115"/>
      <c r="AJ10" s="53"/>
      <c r="AK10" s="53"/>
      <c r="AL10" s="53"/>
    </row>
    <row r="11" spans="1:38" hidden="1" x14ac:dyDescent="0.75">
      <c r="A11" s="58"/>
      <c r="B11" s="59">
        <f>DATE($Q$3,1,1)</f>
        <v>45292</v>
      </c>
      <c r="C11" s="59">
        <f>DATE($Q$3,2,1)</f>
        <v>45323</v>
      </c>
      <c r="D11" s="59">
        <f>DATE($Q$3,3,1)</f>
        <v>45352</v>
      </c>
      <c r="E11" s="59">
        <f>DATE($Q$3,4,1)</f>
        <v>45383</v>
      </c>
      <c r="F11" s="59">
        <f>DATE($Q$3,5,1)</f>
        <v>45413</v>
      </c>
      <c r="G11" s="59">
        <f>DATE($Q$3,6,1)</f>
        <v>45444</v>
      </c>
      <c r="H11" s="59">
        <f>DATE($Q$3,7,1)</f>
        <v>45474</v>
      </c>
      <c r="I11" s="59">
        <f>DATE($Q$3,8,1)</f>
        <v>45505</v>
      </c>
      <c r="J11" s="59">
        <f>DATE($Q$3,9,1)</f>
        <v>45536</v>
      </c>
      <c r="K11" s="59">
        <f>DATE($Q$3,10,1)</f>
        <v>45566</v>
      </c>
      <c r="L11" s="59">
        <f>DATE($Q$3,11,1)</f>
        <v>45597</v>
      </c>
      <c r="M11" s="59">
        <f>DATE($Q$3,12,31)</f>
        <v>45657</v>
      </c>
      <c r="N11" s="30"/>
      <c r="O11" s="30"/>
      <c r="P11" s="30"/>
      <c r="Q11" s="30"/>
      <c r="R11" s="30"/>
      <c r="S11" s="30"/>
      <c r="T11" s="30"/>
      <c r="U11" s="30"/>
      <c r="V11" s="30"/>
      <c r="W11" s="30"/>
      <c r="X11" s="30"/>
      <c r="Y11" s="30"/>
      <c r="Z11" s="57"/>
      <c r="AA11" s="57"/>
      <c r="AB11" s="57"/>
      <c r="AC11" s="30"/>
      <c r="AD11" s="30"/>
      <c r="AE11" s="30"/>
      <c r="AF11" s="30"/>
      <c r="AG11" s="30"/>
      <c r="AH11" s="30"/>
      <c r="AI11" s="30"/>
      <c r="AJ11" s="53"/>
      <c r="AK11" s="53"/>
      <c r="AL11" s="53"/>
    </row>
    <row r="12" spans="1:38" ht="30.75" customHeight="1" x14ac:dyDescent="0.75">
      <c r="A12" s="40" t="s">
        <v>88</v>
      </c>
      <c r="B12" s="40" t="s">
        <v>86</v>
      </c>
      <c r="C12" s="40" t="s">
        <v>148</v>
      </c>
      <c r="D12" s="40" t="s">
        <v>149</v>
      </c>
      <c r="E12" s="40" t="s">
        <v>150</v>
      </c>
      <c r="F12" s="40" t="s">
        <v>151</v>
      </c>
      <c r="G12" s="40" t="s">
        <v>152</v>
      </c>
      <c r="H12" s="40" t="s">
        <v>153</v>
      </c>
      <c r="I12" s="40" t="s">
        <v>154</v>
      </c>
      <c r="J12" s="40" t="s">
        <v>155</v>
      </c>
      <c r="K12" s="40" t="s">
        <v>156</v>
      </c>
      <c r="L12" s="40" t="s">
        <v>157</v>
      </c>
      <c r="M12" s="40" t="s">
        <v>158</v>
      </c>
      <c r="N12" s="156" t="s">
        <v>87</v>
      </c>
      <c r="O12" s="60" t="s">
        <v>102</v>
      </c>
      <c r="P12" s="125"/>
      <c r="Q12" s="60" t="s">
        <v>182</v>
      </c>
      <c r="R12" s="157" t="s">
        <v>177</v>
      </c>
      <c r="S12" s="154" t="s">
        <v>178</v>
      </c>
      <c r="Z12" s="1"/>
      <c r="AA12" s="1"/>
      <c r="AB12" s="1"/>
    </row>
    <row r="13" spans="1:38" hidden="1" x14ac:dyDescent="0.75">
      <c r="A13" s="211"/>
      <c r="B13" s="124">
        <f ca="1">IFERROR(INDIRECT("'"&amp;B$12&amp;"'!$A$12",TRUE),"")</f>
        <v>45292</v>
      </c>
      <c r="C13" s="124">
        <f ca="1">IFERROR(INDIRECT("'"&amp;C$12&amp;"'!$A$12",TRUE),"")</f>
        <v>45323</v>
      </c>
      <c r="D13" s="124">
        <f t="shared" ref="D13:M13" ca="1" si="0">IFERROR(INDIRECT("'"&amp;D$12&amp;"'!$A$12",TRUE),"")</f>
        <v>45352</v>
      </c>
      <c r="E13" s="124">
        <f t="shared" ca="1" si="0"/>
        <v>45383</v>
      </c>
      <c r="F13" s="124">
        <f t="shared" ca="1" si="0"/>
        <v>45413</v>
      </c>
      <c r="G13" s="124">
        <f t="shared" ca="1" si="0"/>
        <v>45444</v>
      </c>
      <c r="H13" s="124">
        <f t="shared" ca="1" si="0"/>
        <v>45474</v>
      </c>
      <c r="I13" s="124">
        <f t="shared" ca="1" si="0"/>
        <v>45505</v>
      </c>
      <c r="J13" s="124">
        <f t="shared" ca="1" si="0"/>
        <v>45536</v>
      </c>
      <c r="K13" s="124">
        <f t="shared" ca="1" si="0"/>
        <v>45566</v>
      </c>
      <c r="L13" s="124">
        <f t="shared" ca="1" si="0"/>
        <v>45597</v>
      </c>
      <c r="M13" s="124">
        <f t="shared" ca="1" si="0"/>
        <v>45627</v>
      </c>
      <c r="N13" s="126"/>
      <c r="O13" s="165"/>
      <c r="P13" s="125"/>
      <c r="Q13" s="138"/>
      <c r="Z13" s="1"/>
      <c r="AA13" s="1"/>
      <c r="AB13" s="1"/>
    </row>
    <row r="14" spans="1:38" hidden="1" x14ac:dyDescent="0.75">
      <c r="A14" s="212"/>
      <c r="B14" s="124">
        <f ca="1">IFERROR(INDIRECT("'"&amp;B$12&amp;"'!$B$12",TRUE),"")</f>
        <v>45322</v>
      </c>
      <c r="C14" s="124">
        <f t="shared" ref="C14:M14" ca="1" si="1">IFERROR(INDIRECT("'"&amp;C$12&amp;"'!$B$12",TRUE),"")</f>
        <v>45351</v>
      </c>
      <c r="D14" s="124">
        <f t="shared" ca="1" si="1"/>
        <v>45382</v>
      </c>
      <c r="E14" s="124">
        <f t="shared" ca="1" si="1"/>
        <v>45412</v>
      </c>
      <c r="F14" s="124">
        <f t="shared" ca="1" si="1"/>
        <v>45443</v>
      </c>
      <c r="G14" s="124">
        <f t="shared" ca="1" si="1"/>
        <v>45473</v>
      </c>
      <c r="H14" s="124">
        <f t="shared" ca="1" si="1"/>
        <v>45504</v>
      </c>
      <c r="I14" s="124">
        <f t="shared" ca="1" si="1"/>
        <v>45535</v>
      </c>
      <c r="J14" s="124">
        <f t="shared" ca="1" si="1"/>
        <v>45565</v>
      </c>
      <c r="K14" s="124">
        <f t="shared" ca="1" si="1"/>
        <v>45596</v>
      </c>
      <c r="L14" s="124">
        <f t="shared" ca="1" si="1"/>
        <v>45626</v>
      </c>
      <c r="M14" s="124">
        <f t="shared" ca="1" si="1"/>
        <v>45657</v>
      </c>
      <c r="N14" s="126"/>
      <c r="O14" s="165"/>
      <c r="P14" s="125"/>
      <c r="Q14" s="138"/>
      <c r="Z14" s="1"/>
      <c r="AA14" s="1"/>
      <c r="AB14" s="1"/>
    </row>
    <row r="15" spans="1:38" x14ac:dyDescent="0.75">
      <c r="A15" s="42" t="str">
        <f>'Start Data'!A28</f>
        <v>WP 1</v>
      </c>
      <c r="B15" s="42">
        <f ca="1">IFERROR(INDIRECT("'"&amp;B$12&amp;"'!b15",TRUE),"")</f>
        <v>0</v>
      </c>
      <c r="C15" s="42">
        <f ca="1">IFERROR(INDIRECT("'"&amp;C$12&amp;"'!b15",TRUE),"")</f>
        <v>0</v>
      </c>
      <c r="D15" s="42">
        <f t="shared" ref="D15:M15" ca="1" si="2">IFERROR(INDIRECT("'"&amp;D$12&amp;"'!b15",TRUE),"")</f>
        <v>0</v>
      </c>
      <c r="E15" s="42">
        <f t="shared" ca="1" si="2"/>
        <v>0</v>
      </c>
      <c r="F15" s="42">
        <f t="shared" ca="1" si="2"/>
        <v>0</v>
      </c>
      <c r="G15" s="42">
        <f t="shared" ca="1" si="2"/>
        <v>0</v>
      </c>
      <c r="H15" s="42">
        <f t="shared" ca="1" si="2"/>
        <v>0</v>
      </c>
      <c r="I15" s="42">
        <f t="shared" ca="1" si="2"/>
        <v>0</v>
      </c>
      <c r="J15" s="42">
        <f t="shared" ca="1" si="2"/>
        <v>0</v>
      </c>
      <c r="K15" s="42">
        <f t="shared" ca="1" si="2"/>
        <v>0</v>
      </c>
      <c r="L15" s="42">
        <f t="shared" ca="1" si="2"/>
        <v>0</v>
      </c>
      <c r="M15" s="127">
        <f t="shared" ca="1" si="2"/>
        <v>0</v>
      </c>
      <c r="N15" s="162">
        <f t="shared" ref="N15:N35" ca="1" si="3">SUM(B15:M15)</f>
        <v>0</v>
      </c>
      <c r="O15" s="29" t="str">
        <f t="shared" ref="O15:O29" ca="1" si="4">IFERROR(N15/$O$6,"")</f>
        <v/>
      </c>
      <c r="P15" s="160"/>
      <c r="Q15" s="155" t="str">
        <f ca="1">IFERROR(O15/215*12,"")</f>
        <v/>
      </c>
      <c r="R15" s="158">
        <f>'Start Data'!H28</f>
        <v>0</v>
      </c>
      <c r="S15" s="155" t="str">
        <f ca="1">IFERROR(R15-Q15,"")</f>
        <v/>
      </c>
      <c r="Z15" s="1"/>
      <c r="AA15" s="1"/>
      <c r="AB15" s="1"/>
    </row>
    <row r="16" spans="1:38" x14ac:dyDescent="0.75">
      <c r="A16" s="42" t="str">
        <f>'Start Data'!A29</f>
        <v>WP 2</v>
      </c>
      <c r="B16" s="42">
        <f ca="1">IFERROR(INDIRECT("'"&amp;B$12&amp;"'!b16",TRUE),"")</f>
        <v>0</v>
      </c>
      <c r="C16" s="42">
        <f t="shared" ref="C16:M16" ca="1" si="5">IFERROR(INDIRECT("'"&amp;C$12&amp;"'!b16",TRUE),"")</f>
        <v>0</v>
      </c>
      <c r="D16" s="42">
        <f t="shared" ca="1" si="5"/>
        <v>0</v>
      </c>
      <c r="E16" s="42">
        <f t="shared" ca="1" si="5"/>
        <v>0</v>
      </c>
      <c r="F16" s="42">
        <f t="shared" ca="1" si="5"/>
        <v>0</v>
      </c>
      <c r="G16" s="42">
        <f t="shared" ca="1" si="5"/>
        <v>0</v>
      </c>
      <c r="H16" s="42">
        <f t="shared" ca="1" si="5"/>
        <v>0</v>
      </c>
      <c r="I16" s="42">
        <f t="shared" ca="1" si="5"/>
        <v>0</v>
      </c>
      <c r="J16" s="42">
        <f t="shared" ca="1" si="5"/>
        <v>0</v>
      </c>
      <c r="K16" s="42">
        <f t="shared" ca="1" si="5"/>
        <v>0</v>
      </c>
      <c r="L16" s="42">
        <f t="shared" ca="1" si="5"/>
        <v>0</v>
      </c>
      <c r="M16" s="42">
        <f t="shared" ca="1" si="5"/>
        <v>0</v>
      </c>
      <c r="N16" s="163">
        <f t="shared" ca="1" si="3"/>
        <v>0</v>
      </c>
      <c r="O16" s="29" t="str">
        <f t="shared" ca="1" si="4"/>
        <v/>
      </c>
      <c r="P16" s="160"/>
      <c r="Q16" s="155" t="str">
        <f t="shared" ref="Q16:Q29" ca="1" si="6">IFERROR(O16/215*12,"")</f>
        <v/>
      </c>
      <c r="R16" s="158">
        <f>'Start Data'!H29</f>
        <v>0</v>
      </c>
      <c r="S16" s="155" t="str">
        <f t="shared" ref="S16:S29" ca="1" si="7">IFERROR(R16-Q16,"")</f>
        <v/>
      </c>
      <c r="Z16" s="1"/>
      <c r="AA16" s="1"/>
      <c r="AB16" s="1"/>
    </row>
    <row r="17" spans="1:28" x14ac:dyDescent="0.75">
      <c r="A17" s="42" t="str">
        <f>'Start Data'!A30</f>
        <v>WP 3</v>
      </c>
      <c r="B17" s="42">
        <f ca="1">IFERROR(INDIRECT("'"&amp;B$12&amp;"'!b17",TRUE),"")</f>
        <v>0</v>
      </c>
      <c r="C17" s="42">
        <f t="shared" ref="C17:M17" ca="1" si="8">IFERROR(INDIRECT("'"&amp;C$12&amp;"'!b17",TRUE),"")</f>
        <v>0</v>
      </c>
      <c r="D17" s="42">
        <f t="shared" ca="1" si="8"/>
        <v>0</v>
      </c>
      <c r="E17" s="42">
        <f t="shared" ca="1" si="8"/>
        <v>0</v>
      </c>
      <c r="F17" s="42">
        <f t="shared" ca="1" si="8"/>
        <v>0</v>
      </c>
      <c r="G17" s="42">
        <f t="shared" ca="1" si="8"/>
        <v>0</v>
      </c>
      <c r="H17" s="42">
        <f t="shared" ca="1" si="8"/>
        <v>0</v>
      </c>
      <c r="I17" s="42">
        <f t="shared" ca="1" si="8"/>
        <v>0</v>
      </c>
      <c r="J17" s="42">
        <f t="shared" ca="1" si="8"/>
        <v>0</v>
      </c>
      <c r="K17" s="42">
        <f t="shared" ca="1" si="8"/>
        <v>0</v>
      </c>
      <c r="L17" s="42">
        <f t="shared" ca="1" si="8"/>
        <v>0</v>
      </c>
      <c r="M17" s="42">
        <f t="shared" ca="1" si="8"/>
        <v>0</v>
      </c>
      <c r="N17" s="162">
        <f t="shared" ca="1" si="3"/>
        <v>0</v>
      </c>
      <c r="O17" s="29" t="str">
        <f t="shared" ca="1" si="4"/>
        <v/>
      </c>
      <c r="P17" s="160"/>
      <c r="Q17" s="155" t="str">
        <f t="shared" ca="1" si="6"/>
        <v/>
      </c>
      <c r="R17" s="158">
        <f>'Start Data'!H30</f>
        <v>0</v>
      </c>
      <c r="S17" s="155" t="str">
        <f t="shared" ca="1" si="7"/>
        <v/>
      </c>
      <c r="X17" s="120"/>
      <c r="Z17" s="1"/>
      <c r="AA17" s="1"/>
      <c r="AB17" s="1"/>
    </row>
    <row r="18" spans="1:28" x14ac:dyDescent="0.75">
      <c r="A18" s="42" t="str">
        <f>'Start Data'!A31</f>
        <v>WP 4</v>
      </c>
      <c r="B18" s="42">
        <f ca="1">IFERROR(INDIRECT("'"&amp;B$12&amp;"'!b18",TRUE),"")</f>
        <v>0</v>
      </c>
      <c r="C18" s="42">
        <f t="shared" ref="C18:M18" ca="1" si="9">IFERROR(INDIRECT("'"&amp;C$12&amp;"'!b18",TRUE),"")</f>
        <v>0</v>
      </c>
      <c r="D18" s="42">
        <f t="shared" ca="1" si="9"/>
        <v>0</v>
      </c>
      <c r="E18" s="42">
        <f t="shared" ca="1" si="9"/>
        <v>0</v>
      </c>
      <c r="F18" s="42">
        <f t="shared" ca="1" si="9"/>
        <v>0</v>
      </c>
      <c r="G18" s="42">
        <f t="shared" ca="1" si="9"/>
        <v>0</v>
      </c>
      <c r="H18" s="42">
        <f t="shared" ca="1" si="9"/>
        <v>0</v>
      </c>
      <c r="I18" s="42">
        <f t="shared" ca="1" si="9"/>
        <v>0</v>
      </c>
      <c r="J18" s="42">
        <f t="shared" ca="1" si="9"/>
        <v>0</v>
      </c>
      <c r="K18" s="42">
        <f t="shared" ca="1" si="9"/>
        <v>0</v>
      </c>
      <c r="L18" s="42">
        <f t="shared" ca="1" si="9"/>
        <v>0</v>
      </c>
      <c r="M18" s="42">
        <f t="shared" ca="1" si="9"/>
        <v>0</v>
      </c>
      <c r="N18" s="162">
        <f t="shared" ca="1" si="3"/>
        <v>0</v>
      </c>
      <c r="O18" s="29" t="str">
        <f t="shared" ca="1" si="4"/>
        <v/>
      </c>
      <c r="P18" s="160"/>
      <c r="Q18" s="155" t="str">
        <f t="shared" ca="1" si="6"/>
        <v/>
      </c>
      <c r="R18" s="158">
        <f>'Start Data'!H31</f>
        <v>0</v>
      </c>
      <c r="S18" s="155" t="str">
        <f t="shared" ca="1" si="7"/>
        <v/>
      </c>
      <c r="X18" s="120"/>
      <c r="Z18" s="1"/>
      <c r="AA18" s="1"/>
      <c r="AB18" s="1"/>
    </row>
    <row r="19" spans="1:28" x14ac:dyDescent="0.75">
      <c r="A19" s="42" t="str">
        <f>'Start Data'!A32</f>
        <v>WP 5</v>
      </c>
      <c r="B19" s="42">
        <f ca="1">IFERROR(INDIRECT("'"&amp;B$12&amp;"'!b19",TRUE),"")</f>
        <v>0</v>
      </c>
      <c r="C19" s="42">
        <f t="shared" ref="C19:M19" ca="1" si="10">IFERROR(INDIRECT("'"&amp;C$12&amp;"'!b19",TRUE),"")</f>
        <v>0</v>
      </c>
      <c r="D19" s="42">
        <f t="shared" ca="1" si="10"/>
        <v>0</v>
      </c>
      <c r="E19" s="42">
        <f t="shared" ca="1" si="10"/>
        <v>0</v>
      </c>
      <c r="F19" s="42">
        <f t="shared" ca="1" si="10"/>
        <v>0</v>
      </c>
      <c r="G19" s="42">
        <f t="shared" ca="1" si="10"/>
        <v>0</v>
      </c>
      <c r="H19" s="42">
        <f t="shared" ca="1" si="10"/>
        <v>0</v>
      </c>
      <c r="I19" s="42">
        <f t="shared" ca="1" si="10"/>
        <v>0</v>
      </c>
      <c r="J19" s="42">
        <f t="shared" ca="1" si="10"/>
        <v>0</v>
      </c>
      <c r="K19" s="42">
        <f t="shared" ca="1" si="10"/>
        <v>0</v>
      </c>
      <c r="L19" s="42">
        <f t="shared" ca="1" si="10"/>
        <v>0</v>
      </c>
      <c r="M19" s="42">
        <f t="shared" ca="1" si="10"/>
        <v>0</v>
      </c>
      <c r="N19" s="162">
        <f t="shared" ca="1" si="3"/>
        <v>0</v>
      </c>
      <c r="O19" s="29" t="str">
        <f t="shared" ca="1" si="4"/>
        <v/>
      </c>
      <c r="P19" s="160"/>
      <c r="Q19" s="155" t="str">
        <f t="shared" ca="1" si="6"/>
        <v/>
      </c>
      <c r="R19" s="158">
        <f>'Start Data'!H32</f>
        <v>0</v>
      </c>
      <c r="S19" s="155" t="str">
        <f t="shared" ca="1" si="7"/>
        <v/>
      </c>
      <c r="X19" s="120"/>
      <c r="Z19" s="1"/>
      <c r="AA19" s="1"/>
      <c r="AB19" s="1"/>
    </row>
    <row r="20" spans="1:28" x14ac:dyDescent="0.75">
      <c r="A20" s="42" t="str">
        <f>'Start Data'!A33</f>
        <v>WP 6</v>
      </c>
      <c r="B20" s="42">
        <f ca="1">IFERROR(INDIRECT("'"&amp;B$12&amp;"'!b20",TRUE),"")</f>
        <v>0</v>
      </c>
      <c r="C20" s="42">
        <f t="shared" ref="C20:M20" ca="1" si="11">IFERROR(INDIRECT("'"&amp;C$12&amp;"'!b20",TRUE),"")</f>
        <v>0</v>
      </c>
      <c r="D20" s="42">
        <f t="shared" ca="1" si="11"/>
        <v>0</v>
      </c>
      <c r="E20" s="42">
        <f t="shared" ca="1" si="11"/>
        <v>0</v>
      </c>
      <c r="F20" s="42">
        <f t="shared" ca="1" si="11"/>
        <v>0</v>
      </c>
      <c r="G20" s="42">
        <f t="shared" ca="1" si="11"/>
        <v>0</v>
      </c>
      <c r="H20" s="42">
        <f t="shared" ca="1" si="11"/>
        <v>0</v>
      </c>
      <c r="I20" s="42">
        <f t="shared" ca="1" si="11"/>
        <v>0</v>
      </c>
      <c r="J20" s="42">
        <f t="shared" ca="1" si="11"/>
        <v>0</v>
      </c>
      <c r="K20" s="42">
        <f t="shared" ca="1" si="11"/>
        <v>0</v>
      </c>
      <c r="L20" s="42">
        <f t="shared" ca="1" si="11"/>
        <v>0</v>
      </c>
      <c r="M20" s="42">
        <f t="shared" ca="1" si="11"/>
        <v>0</v>
      </c>
      <c r="N20" s="162">
        <f t="shared" ca="1" si="3"/>
        <v>0</v>
      </c>
      <c r="O20" s="29" t="str">
        <f t="shared" ca="1" si="4"/>
        <v/>
      </c>
      <c r="P20" s="160"/>
      <c r="Q20" s="155" t="str">
        <f t="shared" ca="1" si="6"/>
        <v/>
      </c>
      <c r="R20" s="158">
        <f>'Start Data'!H33</f>
        <v>0</v>
      </c>
      <c r="S20" s="155" t="str">
        <f t="shared" ca="1" si="7"/>
        <v/>
      </c>
      <c r="Z20" s="1"/>
      <c r="AA20" s="1"/>
      <c r="AB20" s="1"/>
    </row>
    <row r="21" spans="1:28" x14ac:dyDescent="0.75">
      <c r="A21" s="42" t="str">
        <f>'Start Data'!A34</f>
        <v>WP 7</v>
      </c>
      <c r="B21" s="42">
        <f ca="1">IFERROR(INDIRECT("'"&amp;B$12&amp;"'!b21",TRUE),"")</f>
        <v>0</v>
      </c>
      <c r="C21" s="42">
        <f t="shared" ref="C21:M21" ca="1" si="12">IFERROR(INDIRECT("'"&amp;C$12&amp;"'!b21",TRUE),"")</f>
        <v>0</v>
      </c>
      <c r="D21" s="42">
        <f t="shared" ca="1" si="12"/>
        <v>0</v>
      </c>
      <c r="E21" s="42">
        <f t="shared" ca="1" si="12"/>
        <v>0</v>
      </c>
      <c r="F21" s="42">
        <f t="shared" ca="1" si="12"/>
        <v>0</v>
      </c>
      <c r="G21" s="42">
        <f t="shared" ca="1" si="12"/>
        <v>0</v>
      </c>
      <c r="H21" s="42">
        <f t="shared" ca="1" si="12"/>
        <v>0</v>
      </c>
      <c r="I21" s="42">
        <f t="shared" ca="1" si="12"/>
        <v>0</v>
      </c>
      <c r="J21" s="42">
        <f t="shared" ca="1" si="12"/>
        <v>0</v>
      </c>
      <c r="K21" s="42">
        <f t="shared" ca="1" si="12"/>
        <v>0</v>
      </c>
      <c r="L21" s="42">
        <f t="shared" ca="1" si="12"/>
        <v>0</v>
      </c>
      <c r="M21" s="42">
        <f t="shared" ca="1" si="12"/>
        <v>0</v>
      </c>
      <c r="N21" s="162">
        <f t="shared" ca="1" si="3"/>
        <v>0</v>
      </c>
      <c r="O21" s="29" t="str">
        <f t="shared" ca="1" si="4"/>
        <v/>
      </c>
      <c r="P21" s="160"/>
      <c r="Q21" s="155" t="str">
        <f t="shared" ca="1" si="6"/>
        <v/>
      </c>
      <c r="R21" s="158">
        <f>'Start Data'!H34</f>
        <v>0</v>
      </c>
      <c r="S21" s="155" t="str">
        <f t="shared" ca="1" si="7"/>
        <v/>
      </c>
      <c r="Z21" s="1"/>
      <c r="AA21" s="1"/>
      <c r="AB21" s="1"/>
    </row>
    <row r="22" spans="1:28" collapsed="1" x14ac:dyDescent="0.75">
      <c r="A22" s="42" t="str">
        <f>'Start Data'!A35</f>
        <v>WP 8</v>
      </c>
      <c r="B22" s="42">
        <f ca="1">IFERROR(INDIRECT("'"&amp;B$12&amp;"'!b22",TRUE),"")</f>
        <v>0</v>
      </c>
      <c r="C22" s="42">
        <f t="shared" ref="C22:M22" ca="1" si="13">IFERROR(INDIRECT("'"&amp;C$12&amp;"'!b22",TRUE),"")</f>
        <v>0</v>
      </c>
      <c r="D22" s="42">
        <f t="shared" ca="1" si="13"/>
        <v>0</v>
      </c>
      <c r="E22" s="42">
        <f t="shared" ca="1" si="13"/>
        <v>0</v>
      </c>
      <c r="F22" s="42">
        <f t="shared" ca="1" si="13"/>
        <v>0</v>
      </c>
      <c r="G22" s="42">
        <f t="shared" ca="1" si="13"/>
        <v>0</v>
      </c>
      <c r="H22" s="42">
        <f t="shared" ca="1" si="13"/>
        <v>0</v>
      </c>
      <c r="I22" s="42">
        <f t="shared" ca="1" si="13"/>
        <v>0</v>
      </c>
      <c r="J22" s="42">
        <f t="shared" ca="1" si="13"/>
        <v>0</v>
      </c>
      <c r="K22" s="42">
        <f t="shared" ca="1" si="13"/>
        <v>0</v>
      </c>
      <c r="L22" s="42">
        <f t="shared" ca="1" si="13"/>
        <v>0</v>
      </c>
      <c r="M22" s="42">
        <f t="shared" ca="1" si="13"/>
        <v>0</v>
      </c>
      <c r="N22" s="162">
        <f t="shared" ca="1" si="3"/>
        <v>0</v>
      </c>
      <c r="O22" s="29" t="str">
        <f t="shared" ca="1" si="4"/>
        <v/>
      </c>
      <c r="P22" s="160"/>
      <c r="Q22" s="155" t="str">
        <f t="shared" ca="1" si="6"/>
        <v/>
      </c>
      <c r="R22" s="158">
        <f>'Start Data'!H35</f>
        <v>0</v>
      </c>
      <c r="S22" s="155" t="str">
        <f t="shared" ca="1" si="7"/>
        <v/>
      </c>
      <c r="Z22" s="1"/>
      <c r="AA22" s="1"/>
      <c r="AB22" s="1"/>
    </row>
    <row r="23" spans="1:28" hidden="1" outlineLevel="1" x14ac:dyDescent="0.75">
      <c r="A23" s="42" t="str">
        <f>'Start Data'!A36</f>
        <v>WP 9</v>
      </c>
      <c r="B23" s="42">
        <f ca="1">IFERROR(INDIRECT("'"&amp;B$12&amp;"'!b23",TRUE),"")</f>
        <v>0</v>
      </c>
      <c r="C23" s="42">
        <f t="shared" ref="C23:M23" ca="1" si="14">IFERROR(INDIRECT("'"&amp;C$12&amp;"'!b23",TRUE),"")</f>
        <v>0</v>
      </c>
      <c r="D23" s="42">
        <f t="shared" ca="1" si="14"/>
        <v>0</v>
      </c>
      <c r="E23" s="42">
        <f t="shared" ca="1" si="14"/>
        <v>0</v>
      </c>
      <c r="F23" s="42">
        <f t="shared" ca="1" si="14"/>
        <v>0</v>
      </c>
      <c r="G23" s="42">
        <f t="shared" ca="1" si="14"/>
        <v>0</v>
      </c>
      <c r="H23" s="42">
        <f t="shared" ca="1" si="14"/>
        <v>0</v>
      </c>
      <c r="I23" s="42">
        <f t="shared" ca="1" si="14"/>
        <v>0</v>
      </c>
      <c r="J23" s="42">
        <f t="shared" ca="1" si="14"/>
        <v>0</v>
      </c>
      <c r="K23" s="42">
        <f t="shared" ca="1" si="14"/>
        <v>0</v>
      </c>
      <c r="L23" s="42">
        <f t="shared" ca="1" si="14"/>
        <v>0</v>
      </c>
      <c r="M23" s="42">
        <f t="shared" ca="1" si="14"/>
        <v>0</v>
      </c>
      <c r="N23" s="162">
        <f t="shared" ca="1" si="3"/>
        <v>0</v>
      </c>
      <c r="O23" s="29" t="str">
        <f t="shared" ca="1" si="4"/>
        <v/>
      </c>
      <c r="P23" s="160"/>
      <c r="Q23" s="155" t="str">
        <f t="shared" ca="1" si="6"/>
        <v/>
      </c>
      <c r="R23" s="158">
        <f>'Start Data'!H36</f>
        <v>0</v>
      </c>
      <c r="S23" s="155" t="str">
        <f t="shared" ca="1" si="7"/>
        <v/>
      </c>
      <c r="Z23" s="1"/>
      <c r="AA23" s="1"/>
      <c r="AB23" s="1"/>
    </row>
    <row r="24" spans="1:28" hidden="1" outlineLevel="1" x14ac:dyDescent="0.75">
      <c r="A24" s="42" t="str">
        <f>'Start Data'!A37</f>
        <v>WP 10</v>
      </c>
      <c r="B24" s="42">
        <f ca="1">IFERROR(INDIRECT("'"&amp;B$12&amp;"'!b24",TRUE),"")</f>
        <v>0</v>
      </c>
      <c r="C24" s="42">
        <f t="shared" ref="C24:M24" ca="1" si="15">IFERROR(INDIRECT("'"&amp;C$12&amp;"'!b24",TRUE),"")</f>
        <v>0</v>
      </c>
      <c r="D24" s="42">
        <f t="shared" ca="1" si="15"/>
        <v>0</v>
      </c>
      <c r="E24" s="42">
        <f t="shared" ca="1" si="15"/>
        <v>0</v>
      </c>
      <c r="F24" s="42">
        <f t="shared" ca="1" si="15"/>
        <v>0</v>
      </c>
      <c r="G24" s="42">
        <f t="shared" ca="1" si="15"/>
        <v>0</v>
      </c>
      <c r="H24" s="42">
        <f t="shared" ca="1" si="15"/>
        <v>0</v>
      </c>
      <c r="I24" s="42">
        <f t="shared" ca="1" si="15"/>
        <v>0</v>
      </c>
      <c r="J24" s="42">
        <f t="shared" ca="1" si="15"/>
        <v>0</v>
      </c>
      <c r="K24" s="42">
        <f t="shared" ca="1" si="15"/>
        <v>0</v>
      </c>
      <c r="L24" s="42">
        <f t="shared" ca="1" si="15"/>
        <v>0</v>
      </c>
      <c r="M24" s="42">
        <f t="shared" ca="1" si="15"/>
        <v>0</v>
      </c>
      <c r="N24" s="162">
        <f t="shared" ca="1" si="3"/>
        <v>0</v>
      </c>
      <c r="O24" s="29" t="str">
        <f t="shared" ca="1" si="4"/>
        <v/>
      </c>
      <c r="P24" s="160"/>
      <c r="Q24" s="155" t="str">
        <f t="shared" ca="1" si="6"/>
        <v/>
      </c>
      <c r="R24" s="158">
        <f>'Start Data'!H37</f>
        <v>0</v>
      </c>
      <c r="S24" s="155" t="str">
        <f t="shared" ca="1" si="7"/>
        <v/>
      </c>
      <c r="Z24" s="1"/>
      <c r="AA24" s="1"/>
      <c r="AB24" s="1"/>
    </row>
    <row r="25" spans="1:28" hidden="1" outlineLevel="1" x14ac:dyDescent="0.75">
      <c r="A25" s="42" t="str">
        <f>'Start Data'!A38</f>
        <v>WP 11</v>
      </c>
      <c r="B25" s="42">
        <f ca="1">IFERROR(INDIRECT("'"&amp;B$12&amp;"'!b25",TRUE),"")</f>
        <v>0</v>
      </c>
      <c r="C25" s="42">
        <f t="shared" ref="C25:M25" ca="1" si="16">IFERROR(INDIRECT("'"&amp;C$12&amp;"'!b25",TRUE),"")</f>
        <v>0</v>
      </c>
      <c r="D25" s="42">
        <f t="shared" ca="1" si="16"/>
        <v>0</v>
      </c>
      <c r="E25" s="42">
        <f t="shared" ca="1" si="16"/>
        <v>0</v>
      </c>
      <c r="F25" s="42">
        <f t="shared" ca="1" si="16"/>
        <v>0</v>
      </c>
      <c r="G25" s="42">
        <f t="shared" ca="1" si="16"/>
        <v>0</v>
      </c>
      <c r="H25" s="42">
        <f t="shared" ca="1" si="16"/>
        <v>0</v>
      </c>
      <c r="I25" s="42">
        <f t="shared" ca="1" si="16"/>
        <v>0</v>
      </c>
      <c r="J25" s="42">
        <f t="shared" ca="1" si="16"/>
        <v>0</v>
      </c>
      <c r="K25" s="42">
        <f t="shared" ca="1" si="16"/>
        <v>0</v>
      </c>
      <c r="L25" s="42">
        <f t="shared" ca="1" si="16"/>
        <v>0</v>
      </c>
      <c r="M25" s="42">
        <f t="shared" ca="1" si="16"/>
        <v>0</v>
      </c>
      <c r="N25" s="162">
        <f t="shared" ca="1" si="3"/>
        <v>0</v>
      </c>
      <c r="O25" s="29" t="str">
        <f t="shared" ca="1" si="4"/>
        <v/>
      </c>
      <c r="P25" s="160"/>
      <c r="Q25" s="155" t="str">
        <f t="shared" ca="1" si="6"/>
        <v/>
      </c>
      <c r="R25" s="158">
        <f>'Start Data'!H38</f>
        <v>0</v>
      </c>
      <c r="S25" s="155" t="str">
        <f t="shared" ca="1" si="7"/>
        <v/>
      </c>
      <c r="Z25" s="1"/>
      <c r="AA25" s="1"/>
      <c r="AB25" s="1"/>
    </row>
    <row r="26" spans="1:28" hidden="1" outlineLevel="1" x14ac:dyDescent="0.75">
      <c r="A26" s="42" t="str">
        <f>'Start Data'!A39</f>
        <v>WP 12</v>
      </c>
      <c r="B26" s="42">
        <f ca="1">IFERROR(INDIRECT("'"&amp;B$12&amp;"'!b26",TRUE),"")</f>
        <v>0</v>
      </c>
      <c r="C26" s="42">
        <f t="shared" ref="C26:M26" ca="1" si="17">IFERROR(INDIRECT("'"&amp;C$12&amp;"'!b26",TRUE),"")</f>
        <v>0</v>
      </c>
      <c r="D26" s="42">
        <f t="shared" ca="1" si="17"/>
        <v>0</v>
      </c>
      <c r="E26" s="42">
        <f t="shared" ca="1" si="17"/>
        <v>0</v>
      </c>
      <c r="F26" s="42">
        <f t="shared" ca="1" si="17"/>
        <v>0</v>
      </c>
      <c r="G26" s="42">
        <f t="shared" ca="1" si="17"/>
        <v>0</v>
      </c>
      <c r="H26" s="42">
        <f t="shared" ca="1" si="17"/>
        <v>0</v>
      </c>
      <c r="I26" s="42">
        <f t="shared" ca="1" si="17"/>
        <v>0</v>
      </c>
      <c r="J26" s="42">
        <f t="shared" ca="1" si="17"/>
        <v>0</v>
      </c>
      <c r="K26" s="42">
        <f t="shared" ca="1" si="17"/>
        <v>0</v>
      </c>
      <c r="L26" s="42">
        <f t="shared" ca="1" si="17"/>
        <v>0</v>
      </c>
      <c r="M26" s="42">
        <f t="shared" ca="1" si="17"/>
        <v>0</v>
      </c>
      <c r="N26" s="162">
        <f t="shared" ca="1" si="3"/>
        <v>0</v>
      </c>
      <c r="O26" s="29" t="str">
        <f t="shared" ca="1" si="4"/>
        <v/>
      </c>
      <c r="P26" s="160"/>
      <c r="Q26" s="155" t="str">
        <f t="shared" ca="1" si="6"/>
        <v/>
      </c>
      <c r="R26" s="158">
        <f>'Start Data'!H39</f>
        <v>0</v>
      </c>
      <c r="S26" s="155" t="str">
        <f t="shared" ca="1" si="7"/>
        <v/>
      </c>
      <c r="Z26" s="1"/>
      <c r="AA26" s="1"/>
      <c r="AB26" s="1"/>
    </row>
    <row r="27" spans="1:28" hidden="1" outlineLevel="1" x14ac:dyDescent="0.75">
      <c r="A27" s="42" t="str">
        <f>'Start Data'!A40</f>
        <v>WP 13</v>
      </c>
      <c r="B27" s="42">
        <f ca="1">IFERROR(INDIRECT("'"&amp;B$12&amp;"'!b27",TRUE),"")</f>
        <v>0</v>
      </c>
      <c r="C27" s="42">
        <f t="shared" ref="C27:M27" ca="1" si="18">IFERROR(INDIRECT("'"&amp;C$12&amp;"'!b27",TRUE),"")</f>
        <v>0</v>
      </c>
      <c r="D27" s="42">
        <f t="shared" ca="1" si="18"/>
        <v>0</v>
      </c>
      <c r="E27" s="42">
        <f t="shared" ca="1" si="18"/>
        <v>0</v>
      </c>
      <c r="F27" s="42">
        <f t="shared" ca="1" si="18"/>
        <v>0</v>
      </c>
      <c r="G27" s="42">
        <f t="shared" ca="1" si="18"/>
        <v>0</v>
      </c>
      <c r="H27" s="42">
        <f t="shared" ca="1" si="18"/>
        <v>0</v>
      </c>
      <c r="I27" s="42">
        <f t="shared" ca="1" si="18"/>
        <v>0</v>
      </c>
      <c r="J27" s="42">
        <f t="shared" ca="1" si="18"/>
        <v>0</v>
      </c>
      <c r="K27" s="42">
        <f t="shared" ca="1" si="18"/>
        <v>0</v>
      </c>
      <c r="L27" s="42">
        <f t="shared" ca="1" si="18"/>
        <v>0</v>
      </c>
      <c r="M27" s="42">
        <f t="shared" ca="1" si="18"/>
        <v>0</v>
      </c>
      <c r="N27" s="162">
        <f t="shared" ca="1" si="3"/>
        <v>0</v>
      </c>
      <c r="O27" s="29" t="str">
        <f t="shared" ca="1" si="4"/>
        <v/>
      </c>
      <c r="P27" s="160"/>
      <c r="Q27" s="155" t="str">
        <f t="shared" ca="1" si="6"/>
        <v/>
      </c>
      <c r="R27" s="158">
        <f>'Start Data'!H40</f>
        <v>0</v>
      </c>
      <c r="S27" s="155" t="str">
        <f t="shared" ca="1" si="7"/>
        <v/>
      </c>
      <c r="Z27" s="1"/>
      <c r="AA27" s="1"/>
      <c r="AB27" s="1"/>
    </row>
    <row r="28" spans="1:28" hidden="1" outlineLevel="1" x14ac:dyDescent="0.75">
      <c r="A28" s="42" t="str">
        <f>'Start Data'!A41</f>
        <v>WP 14</v>
      </c>
      <c r="B28" s="42">
        <f ca="1">IFERROR(INDIRECT("'"&amp;B$12&amp;"'!b28",TRUE),"")</f>
        <v>0</v>
      </c>
      <c r="C28" s="42">
        <f t="shared" ref="C28:M28" ca="1" si="19">IFERROR(INDIRECT("'"&amp;C$12&amp;"'!b28",TRUE),"")</f>
        <v>0</v>
      </c>
      <c r="D28" s="42">
        <f t="shared" ca="1" si="19"/>
        <v>0</v>
      </c>
      <c r="E28" s="42">
        <f t="shared" ca="1" si="19"/>
        <v>0</v>
      </c>
      <c r="F28" s="42">
        <f t="shared" ca="1" si="19"/>
        <v>0</v>
      </c>
      <c r="G28" s="42">
        <f t="shared" ca="1" si="19"/>
        <v>0</v>
      </c>
      <c r="H28" s="42">
        <f t="shared" ca="1" si="19"/>
        <v>0</v>
      </c>
      <c r="I28" s="42">
        <f t="shared" ca="1" si="19"/>
        <v>0</v>
      </c>
      <c r="J28" s="42">
        <f t="shared" ca="1" si="19"/>
        <v>0</v>
      </c>
      <c r="K28" s="42">
        <f t="shared" ca="1" si="19"/>
        <v>0</v>
      </c>
      <c r="L28" s="42">
        <f t="shared" ca="1" si="19"/>
        <v>0</v>
      </c>
      <c r="M28" s="42">
        <f t="shared" ca="1" si="19"/>
        <v>0</v>
      </c>
      <c r="N28" s="162">
        <f t="shared" ca="1" si="3"/>
        <v>0</v>
      </c>
      <c r="O28" s="29" t="str">
        <f t="shared" ca="1" si="4"/>
        <v/>
      </c>
      <c r="P28" s="160"/>
      <c r="Q28" s="155" t="str">
        <f t="shared" ca="1" si="6"/>
        <v/>
      </c>
      <c r="R28" s="158">
        <f>'Start Data'!H41</f>
        <v>0</v>
      </c>
      <c r="S28" s="155" t="str">
        <f t="shared" ca="1" si="7"/>
        <v/>
      </c>
      <c r="Z28" s="1"/>
      <c r="AA28" s="1"/>
      <c r="AB28" s="1"/>
    </row>
    <row r="29" spans="1:28" hidden="1" outlineLevel="1" x14ac:dyDescent="0.75">
      <c r="A29" s="42" t="str">
        <f>'Start Data'!A42</f>
        <v>WP 15</v>
      </c>
      <c r="B29" s="42">
        <f ca="1">IFERROR(INDIRECT("'"&amp;B$12&amp;"'!b29",TRUE),"")</f>
        <v>0</v>
      </c>
      <c r="C29" s="42">
        <f t="shared" ref="C29:M29" ca="1" si="20">IFERROR(INDIRECT("'"&amp;C$12&amp;"'!b29",TRUE),"")</f>
        <v>0</v>
      </c>
      <c r="D29" s="42">
        <f t="shared" ca="1" si="20"/>
        <v>0</v>
      </c>
      <c r="E29" s="42">
        <f t="shared" ca="1" si="20"/>
        <v>0</v>
      </c>
      <c r="F29" s="42">
        <f t="shared" ca="1" si="20"/>
        <v>0</v>
      </c>
      <c r="G29" s="42">
        <f t="shared" ca="1" si="20"/>
        <v>0</v>
      </c>
      <c r="H29" s="42">
        <f t="shared" ca="1" si="20"/>
        <v>0</v>
      </c>
      <c r="I29" s="42">
        <f t="shared" ca="1" si="20"/>
        <v>0</v>
      </c>
      <c r="J29" s="42">
        <f t="shared" ca="1" si="20"/>
        <v>0</v>
      </c>
      <c r="K29" s="42">
        <f t="shared" ca="1" si="20"/>
        <v>0</v>
      </c>
      <c r="L29" s="42">
        <f t="shared" ca="1" si="20"/>
        <v>0</v>
      </c>
      <c r="M29" s="42">
        <f t="shared" ca="1" si="20"/>
        <v>0</v>
      </c>
      <c r="N29" s="162">
        <f t="shared" ca="1" si="3"/>
        <v>0</v>
      </c>
      <c r="O29" s="29" t="str">
        <f t="shared" ca="1" si="4"/>
        <v/>
      </c>
      <c r="P29" s="160"/>
      <c r="Q29" s="155" t="str">
        <f t="shared" ca="1" si="6"/>
        <v/>
      </c>
      <c r="R29" s="158">
        <f>'Start Data'!H42</f>
        <v>0</v>
      </c>
      <c r="S29" s="155" t="str">
        <f t="shared" ca="1" si="7"/>
        <v/>
      </c>
      <c r="Z29" s="1"/>
      <c r="AA29" s="1"/>
      <c r="AB29" s="1"/>
    </row>
    <row r="30" spans="1:28" x14ac:dyDescent="0.75">
      <c r="A30" s="44" t="s">
        <v>89</v>
      </c>
      <c r="B30" s="44">
        <f ca="1">SUM(B15:B29)</f>
        <v>0</v>
      </c>
      <c r="C30" s="44">
        <f t="shared" ref="C30:M30" ca="1" si="21">SUM(C15:C29)</f>
        <v>0</v>
      </c>
      <c r="D30" s="44">
        <f t="shared" ca="1" si="21"/>
        <v>0</v>
      </c>
      <c r="E30" s="44">
        <f t="shared" ca="1" si="21"/>
        <v>0</v>
      </c>
      <c r="F30" s="44">
        <f t="shared" ca="1" si="21"/>
        <v>0</v>
      </c>
      <c r="G30" s="44">
        <f t="shared" ca="1" si="21"/>
        <v>0</v>
      </c>
      <c r="H30" s="44">
        <f t="shared" ca="1" si="21"/>
        <v>0</v>
      </c>
      <c r="I30" s="44">
        <f t="shared" ca="1" si="21"/>
        <v>0</v>
      </c>
      <c r="J30" s="44">
        <f t="shared" ca="1" si="21"/>
        <v>0</v>
      </c>
      <c r="K30" s="44">
        <f t="shared" ca="1" si="21"/>
        <v>0</v>
      </c>
      <c r="L30" s="44">
        <f t="shared" ca="1" si="21"/>
        <v>0</v>
      </c>
      <c r="M30" s="44">
        <f t="shared" ca="1" si="21"/>
        <v>0</v>
      </c>
      <c r="N30" s="164">
        <f t="shared" ca="1" si="3"/>
        <v>0</v>
      </c>
      <c r="O30" s="62">
        <f ca="1">SUM(O15:O29)</f>
        <v>0</v>
      </c>
      <c r="P30" s="161"/>
      <c r="Q30" s="62">
        <f ca="1">SUM(Q15:Q29)</f>
        <v>0</v>
      </c>
      <c r="R30" s="159">
        <f>SUM(R15:R29)</f>
        <v>0</v>
      </c>
      <c r="S30" s="62">
        <f ca="1">SUM(S15:S29)</f>
        <v>0</v>
      </c>
      <c r="Z30" s="1"/>
      <c r="AA30" s="1"/>
      <c r="AB30" s="1"/>
    </row>
    <row r="31" spans="1:28" x14ac:dyDescent="0.75">
      <c r="A31" s="45" t="s">
        <v>90</v>
      </c>
      <c r="B31" s="45"/>
      <c r="C31" s="45"/>
      <c r="D31" s="45"/>
      <c r="E31" s="45"/>
      <c r="F31" s="45"/>
      <c r="G31" s="45"/>
      <c r="H31" s="45"/>
      <c r="I31" s="45"/>
      <c r="J31" s="45"/>
      <c r="K31" s="45"/>
      <c r="L31" s="45"/>
      <c r="M31" s="45"/>
      <c r="N31" s="63"/>
      <c r="O31" s="121" t="str">
        <f ca="1">IF(N30&gt;D48,"The maximum number of hours of all contracts has been exceeded",IF(N30&lt;F48,"not enough hours",IF(F48&lt;N30&gt;D48,"")))</f>
        <v/>
      </c>
      <c r="P31" s="64"/>
      <c r="Q31" s="1" t="s">
        <v>183</v>
      </c>
      <c r="Z31" s="1"/>
      <c r="AA31" s="1"/>
      <c r="AB31" s="1"/>
    </row>
    <row r="32" spans="1:28" x14ac:dyDescent="0.75">
      <c r="A32" s="42"/>
      <c r="B32" s="42">
        <f ca="1">IFERROR(INDIRECT("'"&amp;B$12&amp;"'!b32",TRUE),"")</f>
        <v>0</v>
      </c>
      <c r="C32" s="42">
        <f t="shared" ref="C32:M32" ca="1" si="22">IFERROR(INDIRECT("'"&amp;C$12&amp;"'!b32",TRUE),"")</f>
        <v>0</v>
      </c>
      <c r="D32" s="42">
        <f t="shared" ca="1" si="22"/>
        <v>0</v>
      </c>
      <c r="E32" s="42">
        <f t="shared" ca="1" si="22"/>
        <v>0</v>
      </c>
      <c r="F32" s="42">
        <f t="shared" ca="1" si="22"/>
        <v>0</v>
      </c>
      <c r="G32" s="42">
        <f t="shared" ca="1" si="22"/>
        <v>0</v>
      </c>
      <c r="H32" s="42">
        <f t="shared" ca="1" si="22"/>
        <v>0</v>
      </c>
      <c r="I32" s="42">
        <f t="shared" ca="1" si="22"/>
        <v>0</v>
      </c>
      <c r="J32" s="42">
        <f t="shared" ca="1" si="22"/>
        <v>0</v>
      </c>
      <c r="K32" s="42">
        <f t="shared" ca="1" si="22"/>
        <v>0</v>
      </c>
      <c r="L32" s="42">
        <f t="shared" ca="1" si="22"/>
        <v>0</v>
      </c>
      <c r="M32" s="42">
        <f t="shared" ca="1" si="22"/>
        <v>0</v>
      </c>
      <c r="N32" s="56">
        <f t="shared" ca="1" si="3"/>
        <v>0</v>
      </c>
      <c r="O32" s="64"/>
      <c r="P32" s="64"/>
      <c r="Z32" s="1"/>
      <c r="AA32" s="1"/>
      <c r="AB32" s="1"/>
    </row>
    <row r="33" spans="1:28" x14ac:dyDescent="0.75">
      <c r="A33" s="42"/>
      <c r="B33" s="42">
        <f ca="1">IFERROR(INDIRECT("'"&amp;B$12&amp;"'!b33",TRUE),"")</f>
        <v>0</v>
      </c>
      <c r="C33" s="42">
        <f t="shared" ref="C33:M33" ca="1" si="23">IFERROR(INDIRECT("'"&amp;C$12&amp;"'!b33",TRUE),"")</f>
        <v>0</v>
      </c>
      <c r="D33" s="42">
        <f t="shared" ca="1" si="23"/>
        <v>0</v>
      </c>
      <c r="E33" s="42">
        <f t="shared" ca="1" si="23"/>
        <v>0</v>
      </c>
      <c r="F33" s="42">
        <f t="shared" ca="1" si="23"/>
        <v>0</v>
      </c>
      <c r="G33" s="42">
        <f t="shared" ca="1" si="23"/>
        <v>0</v>
      </c>
      <c r="H33" s="42">
        <f t="shared" ca="1" si="23"/>
        <v>0</v>
      </c>
      <c r="I33" s="42">
        <f t="shared" ca="1" si="23"/>
        <v>0</v>
      </c>
      <c r="J33" s="42">
        <f t="shared" ca="1" si="23"/>
        <v>0</v>
      </c>
      <c r="K33" s="42">
        <f t="shared" ca="1" si="23"/>
        <v>0</v>
      </c>
      <c r="L33" s="42">
        <f t="shared" ca="1" si="23"/>
        <v>0</v>
      </c>
      <c r="M33" s="42">
        <f t="shared" ca="1" si="23"/>
        <v>0</v>
      </c>
      <c r="N33" s="56">
        <f t="shared" ca="1" si="3"/>
        <v>0</v>
      </c>
      <c r="O33" s="64"/>
      <c r="P33" s="64"/>
      <c r="Z33" s="1"/>
      <c r="AA33" s="1"/>
      <c r="AB33" s="1"/>
    </row>
    <row r="34" spans="1:28" x14ac:dyDescent="0.75">
      <c r="A34" s="42"/>
      <c r="B34" s="42">
        <f ca="1">IFERROR(INDIRECT("'"&amp;B$12&amp;"'!b34",TRUE),"")</f>
        <v>0</v>
      </c>
      <c r="C34" s="42">
        <f t="shared" ref="C34:M34" ca="1" si="24">IFERROR(INDIRECT("'"&amp;C$12&amp;"'!b34",TRUE),"")</f>
        <v>0</v>
      </c>
      <c r="D34" s="42">
        <f t="shared" ca="1" si="24"/>
        <v>0</v>
      </c>
      <c r="E34" s="42">
        <f t="shared" ca="1" si="24"/>
        <v>0</v>
      </c>
      <c r="F34" s="42">
        <f t="shared" ca="1" si="24"/>
        <v>0</v>
      </c>
      <c r="G34" s="42">
        <f t="shared" ca="1" si="24"/>
        <v>0</v>
      </c>
      <c r="H34" s="42">
        <f t="shared" ca="1" si="24"/>
        <v>0</v>
      </c>
      <c r="I34" s="42">
        <f t="shared" ca="1" si="24"/>
        <v>0</v>
      </c>
      <c r="J34" s="42">
        <f t="shared" ca="1" si="24"/>
        <v>0</v>
      </c>
      <c r="K34" s="42">
        <f t="shared" ca="1" si="24"/>
        <v>0</v>
      </c>
      <c r="L34" s="42">
        <f t="shared" ca="1" si="24"/>
        <v>0</v>
      </c>
      <c r="M34" s="42">
        <f t="shared" ca="1" si="24"/>
        <v>0</v>
      </c>
      <c r="N34" s="56">
        <f t="shared" ca="1" si="3"/>
        <v>0</v>
      </c>
      <c r="O34" s="64"/>
      <c r="P34" s="64"/>
      <c r="Z34" s="1"/>
      <c r="AA34" s="1"/>
      <c r="AB34" s="1"/>
    </row>
    <row r="35" spans="1:28" x14ac:dyDescent="0.75">
      <c r="A35" s="43" t="s">
        <v>91</v>
      </c>
      <c r="B35" s="42">
        <f ca="1">SUM(B32:B34)</f>
        <v>0</v>
      </c>
      <c r="C35" s="42">
        <f t="shared" ref="C35:M35" ca="1" si="25">SUM(C32:C34)</f>
        <v>0</v>
      </c>
      <c r="D35" s="42">
        <f t="shared" ca="1" si="25"/>
        <v>0</v>
      </c>
      <c r="E35" s="42">
        <f t="shared" ca="1" si="25"/>
        <v>0</v>
      </c>
      <c r="F35" s="42">
        <f t="shared" ca="1" si="25"/>
        <v>0</v>
      </c>
      <c r="G35" s="42">
        <f t="shared" ca="1" si="25"/>
        <v>0</v>
      </c>
      <c r="H35" s="42">
        <f t="shared" ca="1" si="25"/>
        <v>0</v>
      </c>
      <c r="I35" s="42">
        <f t="shared" ca="1" si="25"/>
        <v>0</v>
      </c>
      <c r="J35" s="42">
        <f t="shared" ca="1" si="25"/>
        <v>0</v>
      </c>
      <c r="K35" s="42">
        <f t="shared" ca="1" si="25"/>
        <v>0</v>
      </c>
      <c r="L35" s="42">
        <f t="shared" ca="1" si="25"/>
        <v>0</v>
      </c>
      <c r="M35" s="42">
        <f t="shared" ca="1" si="25"/>
        <v>0</v>
      </c>
      <c r="N35" s="61">
        <f t="shared" ca="1" si="3"/>
        <v>0</v>
      </c>
      <c r="O35" s="64"/>
      <c r="P35" s="65"/>
      <c r="Z35" s="1"/>
      <c r="AA35" s="1"/>
      <c r="AB35" s="1"/>
    </row>
    <row r="36" spans="1:28" x14ac:dyDescent="0.75">
      <c r="A36" s="43" t="s">
        <v>159</v>
      </c>
      <c r="B36" s="42">
        <f ca="1">IFERROR(INDIRECT("'"&amp;B$12&amp;"'!b36",TRUE),"")</f>
        <v>0</v>
      </c>
      <c r="C36" s="42">
        <f ca="1">IFERROR(INDIRECT("'"&amp;C$12&amp;"'!b36",TRUE),"")</f>
        <v>0</v>
      </c>
      <c r="D36" s="42">
        <f ca="1">IFERROR(INDIRECT("'"&amp;D$12&amp;"'!b36",TRUE),"")</f>
        <v>0</v>
      </c>
      <c r="E36" s="42">
        <f t="shared" ref="E36:M36" ca="1" si="26">IFERROR(INDIRECT("'"&amp;E$12&amp;"'!b36",TRUE),"")</f>
        <v>0</v>
      </c>
      <c r="F36" s="42">
        <f t="shared" ca="1" si="26"/>
        <v>0</v>
      </c>
      <c r="G36" s="42">
        <f t="shared" ca="1" si="26"/>
        <v>0</v>
      </c>
      <c r="H36" s="42">
        <f t="shared" ca="1" si="26"/>
        <v>0</v>
      </c>
      <c r="I36" s="42">
        <f t="shared" ca="1" si="26"/>
        <v>0</v>
      </c>
      <c r="J36" s="42">
        <f t="shared" ca="1" si="26"/>
        <v>0</v>
      </c>
      <c r="K36" s="42">
        <f t="shared" ca="1" si="26"/>
        <v>0</v>
      </c>
      <c r="L36" s="42">
        <f t="shared" ca="1" si="26"/>
        <v>0</v>
      </c>
      <c r="M36" s="42">
        <f t="shared" ca="1" si="26"/>
        <v>0</v>
      </c>
      <c r="N36" s="56">
        <f t="shared" ref="N36" ca="1" si="27">SUM(B36:M36)</f>
        <v>0</v>
      </c>
      <c r="O36" s="64"/>
      <c r="P36" s="65"/>
      <c r="Z36" s="1"/>
      <c r="AA36" s="1"/>
      <c r="AB36" s="1"/>
    </row>
    <row r="37" spans="1:28" x14ac:dyDescent="0.75">
      <c r="A37" s="41"/>
      <c r="B37" s="41"/>
      <c r="C37" s="48"/>
      <c r="D37" s="48"/>
      <c r="E37" s="48"/>
      <c r="F37" s="48"/>
      <c r="G37" s="48"/>
      <c r="H37" s="48"/>
      <c r="I37" s="48"/>
      <c r="J37" s="48"/>
      <c r="K37" s="48"/>
      <c r="L37" s="48"/>
      <c r="M37" s="48"/>
      <c r="N37" s="66"/>
      <c r="O37" s="64"/>
      <c r="P37" s="64"/>
      <c r="Z37" s="1"/>
      <c r="AA37" s="1"/>
      <c r="AB37" s="1"/>
    </row>
    <row r="38" spans="1:28" x14ac:dyDescent="0.75">
      <c r="A38" s="43" t="s">
        <v>92</v>
      </c>
      <c r="B38" s="44">
        <f t="shared" ref="B38:N38" ca="1" si="28">B30+B35</f>
        <v>0</v>
      </c>
      <c r="C38" s="44">
        <f t="shared" ca="1" si="28"/>
        <v>0</v>
      </c>
      <c r="D38" s="44">
        <f t="shared" ca="1" si="28"/>
        <v>0</v>
      </c>
      <c r="E38" s="44">
        <f t="shared" ca="1" si="28"/>
        <v>0</v>
      </c>
      <c r="F38" s="44">
        <f t="shared" ca="1" si="28"/>
        <v>0</v>
      </c>
      <c r="G38" s="44">
        <f t="shared" ca="1" si="28"/>
        <v>0</v>
      </c>
      <c r="H38" s="44">
        <f t="shared" ca="1" si="28"/>
        <v>0</v>
      </c>
      <c r="I38" s="44">
        <f t="shared" ca="1" si="28"/>
        <v>0</v>
      </c>
      <c r="J38" s="44">
        <f t="shared" ca="1" si="28"/>
        <v>0</v>
      </c>
      <c r="K38" s="44">
        <f t="shared" ca="1" si="28"/>
        <v>0</v>
      </c>
      <c r="L38" s="44">
        <f t="shared" ca="1" si="28"/>
        <v>0</v>
      </c>
      <c r="M38" s="44">
        <f t="shared" ca="1" si="28"/>
        <v>0</v>
      </c>
      <c r="N38" s="44">
        <f t="shared" ca="1" si="28"/>
        <v>0</v>
      </c>
      <c r="O38" s="64"/>
      <c r="P38" s="65"/>
      <c r="Z38" s="1"/>
      <c r="AA38" s="1"/>
      <c r="AB38" s="1"/>
    </row>
    <row r="40" spans="1:28" collapsed="1" x14ac:dyDescent="0.75"/>
    <row r="41" spans="1:28" hidden="1" outlineLevel="1" x14ac:dyDescent="0.75">
      <c r="A41" s="123" t="s">
        <v>161</v>
      </c>
    </row>
    <row r="42" spans="1:28" hidden="1" outlineLevel="1" x14ac:dyDescent="0.75">
      <c r="A42" s="103"/>
      <c r="B42" s="103"/>
      <c r="C42" s="204" t="s">
        <v>164</v>
      </c>
      <c r="D42" s="204"/>
      <c r="E42" s="205" t="s">
        <v>165</v>
      </c>
      <c r="F42" s="205"/>
      <c r="X42" s="19"/>
      <c r="Y42" s="19"/>
      <c r="AA42" s="1"/>
      <c r="AB42" s="1"/>
    </row>
    <row r="43" spans="1:28" hidden="1" outlineLevel="1" x14ac:dyDescent="0.75">
      <c r="A43" s="67" t="str">
        <f>IF(ISBLANK('Start Data'!B20),"",IF(AND('Start Data'!B20&gt;$B$13,'Start Data'!B20&lt;$M$14),'Start Data'!B20,IF(AND('Start Data'!B20&lt;$B$13,'Start Data'!C20&lt;$B$13),"",IF(AND('Start Data'!B20&gt;$M$14,'Start Data'!C20&gt;$M$14),"",$B$13))))</f>
        <v/>
      </c>
      <c r="B43" s="67" t="str">
        <f>IF(ISBLANK('Start Data'!C20),"",IF(AND('Start Data'!C20&gt;$B$13,'Start Data'!C20&lt;$M$14),'Start Data'!C20,IF(AND('Start Data'!B20&lt;$B$13,'Start Data'!C20&lt;$B$13),"",IF(AND('Start Data'!B20&gt;$M$14,'Start Data'!C20&gt;$M$14),"",$M$14))))</f>
        <v/>
      </c>
      <c r="C43" s="68" t="str">
        <f>IFERROR(NETWORKDAYS(A43,B43,'Public Holidays'!$B$36:$B$61),"")</f>
        <v/>
      </c>
      <c r="D43" s="68" t="str">
        <f>IFERROR(C43*'Start Data'!$B$17*'Start Data'!D20,"")</f>
        <v/>
      </c>
      <c r="E43" s="68" t="str">
        <f>IFERROR(IF(DATEDIF(A43,B43,"md")&lt;30,(DATEDIF(A43,B43,"md")/30)+(DATEDIF(A43,B43,"m")),DATEDIF(A43,B43,"m")+1),"")</f>
        <v/>
      </c>
      <c r="F43" s="68" t="str">
        <f>IFERROR((MROUND(((215/12)*E43*'Start Data'!D20),0.5))*$O$6,"")</f>
        <v/>
      </c>
      <c r="X43" s="19"/>
      <c r="Y43" s="19"/>
      <c r="AA43" s="1"/>
      <c r="AB43" s="1"/>
    </row>
    <row r="44" spans="1:28" hidden="1" outlineLevel="1" x14ac:dyDescent="0.75">
      <c r="A44" s="67" t="str">
        <f>IF(ISBLANK('Start Data'!B21),"",IF(AND('Start Data'!B21&gt;$B$13,'Start Data'!B21&lt;$M$14),'Start Data'!B21,IF(AND('Start Data'!B21&lt;$B$13,'Start Data'!C21&lt;$B$13),"",IF(AND('Start Data'!B21&gt;$M$14,'Start Data'!C21&gt;$M$14),"",$B$13))))</f>
        <v/>
      </c>
      <c r="B44" s="67" t="str">
        <f>IF(ISBLANK('Start Data'!C21),"",IF(AND('Start Data'!C21&gt;$B$13,'Start Data'!C21&lt;$M$14),'Start Data'!C21,IF(AND('Start Data'!B21&lt;$B$13,'Start Data'!C21&lt;$B$13),"",IF(AND('Start Data'!B21&gt;$M$14,'Start Data'!C21&gt;$M$14),"",$M$14))))</f>
        <v/>
      </c>
      <c r="C44" s="68" t="str">
        <f>IFERROR(IF(C43&lt;&gt;"",NETWORKDAYS(A44,B44,'Public Holidays'!$B$36:$B$61),NETWORKDAYS(A44,B44,'Public Holidays'!$B$36:$B$61)),"")</f>
        <v/>
      </c>
      <c r="D44" s="68" t="str">
        <f>IFERROR(C44*'Start Data'!$B$17*'Start Data'!D21,"")</f>
        <v/>
      </c>
      <c r="E44" s="68" t="str">
        <f t="shared" ref="E44:E46" si="29">IFERROR(IF(DATEDIF(A44,B44,"md")&lt;30,(DATEDIF(A44,B44,"md")/30)+(DATEDIF(A44,B44,"m")),DATEDIF(A44,B44,"m")+1),"")</f>
        <v/>
      </c>
      <c r="F44" s="68" t="str">
        <f>IFERROR((MROUND(((215/12)*E44*'Start Data'!D21),0.5))*$O$6,"")</f>
        <v/>
      </c>
      <c r="X44" s="19"/>
      <c r="Y44" s="19"/>
      <c r="AA44" s="1"/>
      <c r="AB44" s="1"/>
    </row>
    <row r="45" spans="1:28" hidden="1" outlineLevel="1" x14ac:dyDescent="0.75">
      <c r="A45" s="67" t="str">
        <f>IF(ISBLANK('Start Data'!B22),"",IF(AND('Start Data'!B22&gt;$B$13,'Start Data'!B22&lt;$M$14),'Start Data'!B22,IF(AND('Start Data'!B22&lt;$B$13,'Start Data'!C22&lt;$B$13),"",IF(AND('Start Data'!B22&gt;$M$14,'Start Data'!C22&gt;$M$14),"",$B$13))))</f>
        <v/>
      </c>
      <c r="B45" s="67" t="str">
        <f>IF(ISBLANK('Start Data'!C22),"",IF(AND('Start Data'!C22&gt;$B$13,'Start Data'!C22&lt;$M$14),'Start Data'!C22,IF(AND('Start Data'!B22&lt;$B$13,'Start Data'!C22&lt;$B$13),"",IF(AND('Start Data'!B22&gt;$M$14,'Start Data'!C22&gt;$M$14),"",$M$14))))</f>
        <v/>
      </c>
      <c r="C45" s="68" t="str">
        <f>IFERROR(IF(C44&lt;&gt;"",NETWORKDAYS(A45,B45,'Public Holidays'!$B$36:$B$61),NETWORKDAYS(A45,B45,'Public Holidays'!$B$36:$B$61)),"")</f>
        <v/>
      </c>
      <c r="D45" s="68" t="str">
        <f>IFERROR(C45*'Start Data'!$B$17*'Start Data'!D22,"")</f>
        <v/>
      </c>
      <c r="E45" s="68" t="str">
        <f t="shared" si="29"/>
        <v/>
      </c>
      <c r="F45" s="68" t="str">
        <f>IFERROR((MROUND(((215/12)*E45*'Start Data'!D22),0.5))*$O$6,"")</f>
        <v/>
      </c>
      <c r="X45" s="19"/>
      <c r="Y45" s="19"/>
      <c r="AA45" s="1"/>
      <c r="AB45" s="1"/>
    </row>
    <row r="46" spans="1:28" hidden="1" outlineLevel="1" x14ac:dyDescent="0.75">
      <c r="A46" s="67" t="str">
        <f>IF(ISBLANK('Start Data'!B23),"",IF(AND('Start Data'!B23&gt;$B$13,'Start Data'!B23&lt;$M$14),'Start Data'!B23,IF(AND('Start Data'!B23&lt;$B$13,'Start Data'!C23&lt;$B$13),"",IF(AND('Start Data'!B23&gt;$M$14,'Start Data'!C23&gt;$M$14),"",$B$13))))</f>
        <v/>
      </c>
      <c r="B46" s="67" t="str">
        <f>IF(ISBLANK('Start Data'!C23),"",IF(AND('Start Data'!C23&gt;$B$13,'Start Data'!C23&lt;$M$14),'Start Data'!C23,IF(AND('Start Data'!B23&lt;$B$13,'Start Data'!C23&lt;$B$13),"",IF(AND('Start Data'!B23&gt;$M$14,'Start Data'!C23&gt;$M$14),"",$M$14))))</f>
        <v/>
      </c>
      <c r="C46" s="68" t="str">
        <f>IFERROR(IF(C45&lt;&gt;"",NETWORKDAYS(A46,B46,'Public Holidays'!$B$36:$B$61),NETWORKDAYS(A46,B46,'Public Holidays'!$B$36:$B$61)),"")</f>
        <v/>
      </c>
      <c r="D46" s="68" t="str">
        <f>IFERROR(C46*'Start Data'!$B$17*'Start Data'!D23,"")</f>
        <v/>
      </c>
      <c r="E46" s="68" t="str">
        <f t="shared" si="29"/>
        <v/>
      </c>
      <c r="F46" s="68" t="str">
        <f>IFERROR((MROUND(((215/12)*E46*'Start Data'!D23),0.5))*$O$6,"")</f>
        <v/>
      </c>
      <c r="X46" s="19"/>
      <c r="Y46" s="19"/>
      <c r="AA46" s="1"/>
      <c r="AB46" s="1"/>
    </row>
    <row r="47" spans="1:28" hidden="1" outlineLevel="1" x14ac:dyDescent="0.75">
      <c r="A47" s="67" t="str">
        <f>IF(ISBLANK('Start Data'!B24),"",IF(AND('Start Data'!B24&gt;$B$13,'Start Data'!B24&lt;$M$14),'Start Data'!B24,IF(AND('Start Data'!B24&lt;$B$13,'Start Data'!C24&lt;$B$13),"",IF(AND('Start Data'!B24&gt;$M$14,'Start Data'!C24&gt;$M$14),"",$B$13))))</f>
        <v/>
      </c>
      <c r="B47" s="67" t="str">
        <f>IF(ISBLANK('Start Data'!C24),"",IF(AND('Start Data'!C24&gt;$B$13,'Start Data'!C24&lt;$M$14),'Start Data'!C24,IF(AND('Start Data'!B24&lt;$B$13,'Start Data'!C24&lt;$B$13),"",IF(AND('Start Data'!B24&gt;$M$14,'Start Data'!C24&gt;$M$14),"",$M$14))))</f>
        <v/>
      </c>
      <c r="C47" s="68" t="str">
        <f>IFERROR(IF(C46&lt;&gt;"",NETWORKDAYS(A47,B47,'Public Holidays'!$B$36:$B$61),NETWORKDAYS(A47,B47,'Public Holidays'!$B$36:$B$61)),"")</f>
        <v/>
      </c>
      <c r="D47" s="68" t="str">
        <f>IFERROR(C47*'Start Data'!$B$17*'Start Data'!D24,"")</f>
        <v/>
      </c>
      <c r="E47" s="68" t="str">
        <f t="shared" ref="E47" si="30">IFERROR(IF(DATEDIF(A47,B47,"md")&lt;30,(DATEDIF(A47,B47,"md")/30)+(DATEDIF(A47,B47,"m")),DATEDIF(A47,B47,"m")+1),"")</f>
        <v/>
      </c>
      <c r="F47" s="68" t="str">
        <f>IFERROR((MROUND(((215/12)*E47*'Start Data'!D24),0.5))*$O$6,"")</f>
        <v/>
      </c>
      <c r="X47" s="117"/>
      <c r="Y47" s="117"/>
      <c r="Z47" s="117"/>
      <c r="AA47" s="1"/>
      <c r="AB47" s="1"/>
    </row>
    <row r="48" spans="1:28" hidden="1" outlineLevel="1" x14ac:dyDescent="0.75">
      <c r="D48" s="68">
        <f>SUM(D43:D47)</f>
        <v>0</v>
      </c>
      <c r="F48" s="68">
        <f>SUM(F43:F47)</f>
        <v>0</v>
      </c>
      <c r="X48" s="19"/>
      <c r="Y48" s="19"/>
      <c r="AA48" s="1"/>
      <c r="AB48" s="1"/>
    </row>
  </sheetData>
  <mergeCells count="22">
    <mergeCell ref="H7:I7"/>
    <mergeCell ref="A1:G1"/>
    <mergeCell ref="A3:C3"/>
    <mergeCell ref="D3:G3"/>
    <mergeCell ref="A5:C5"/>
    <mergeCell ref="D5:G5"/>
    <mergeCell ref="O3:P3"/>
    <mergeCell ref="C42:D42"/>
    <mergeCell ref="E42:F42"/>
    <mergeCell ref="Q3:R3"/>
    <mergeCell ref="A4:C4"/>
    <mergeCell ref="D4:G4"/>
    <mergeCell ref="O4:P4"/>
    <mergeCell ref="Q4:S4"/>
    <mergeCell ref="A13:A14"/>
    <mergeCell ref="A8:C8"/>
    <mergeCell ref="D8:G8"/>
    <mergeCell ref="A6:C6"/>
    <mergeCell ref="D6:G6"/>
    <mergeCell ref="J6:N6"/>
    <mergeCell ref="A7:C7"/>
    <mergeCell ref="D7:G7"/>
  </mergeCells>
  <conditionalFormatting sqref="N30:O30">
    <cfRule type="cellIs" dxfId="21" priority="3" operator="greaterThan">
      <formula>$D$48</formula>
    </cfRule>
  </conditionalFormatting>
  <conditionalFormatting sqref="J6">
    <cfRule type="expression" priority="73">
      <formula>IF($A$30:$A$42,$A$30:$A$42,0)</formula>
    </cfRule>
  </conditionalFormatting>
  <printOptions horizontalCentered="1"/>
  <pageMargins left="0.59055118110236227" right="0.70866141732283472" top="1.5748031496062993" bottom="0.78740157480314965" header="0.31496062992125984" footer="0.31496062992125984"/>
  <pageSetup paperSize="9" orientation="landscape"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48" id="{001F004F-0086-40ED-B2F9-00B6005A0082}">
            <xm:f>AND(#REF!&gt;='Start Data'!$E28,#REF!&lt;='Start Data'!$F28,'Start Data'!$G28="x")</xm:f>
            <x14:dxf>
              <fill>
                <patternFill patternType="solid">
                  <fgColor indexed="26"/>
                  <bgColor indexed="26"/>
                </patternFill>
              </fill>
            </x14:dxf>
          </x14:cfRule>
          <xm:sqref>B15:M29</xm:sqref>
        </x14:conditionalFormatting>
        <x14:conditionalFormatting xmlns:xm="http://schemas.microsoft.com/office/excel/2006/main">
          <x14:cfRule type="expression" priority="2" id="{00D900A6-0054-44CD-808D-006B002E00E6}">
            <xm:f>AND(#REF!&gt;='Start Data'!$E45,#REF!&lt;='Start Data'!$F45,'Start Data'!$G45="x")</xm:f>
            <x14:dxf>
              <fill>
                <patternFill patternType="solid">
                  <fgColor indexed="26"/>
                  <bgColor indexed="26"/>
                </patternFill>
              </fill>
            </x14:dxf>
          </x14:cfRule>
          <xm:sqref>B32:M35</xm:sqref>
        </x14:conditionalFormatting>
        <x14:conditionalFormatting xmlns:xm="http://schemas.microsoft.com/office/excel/2006/main">
          <x14:cfRule type="expression" priority="1" id="{91F27244-2ABC-4679-9E47-7E92D500010B}">
            <xm:f>AND(#REF!&gt;='Start Data'!$E49,#REF!&lt;='Start Data'!$F49,'Start Data'!$G49="x")</xm:f>
            <x14:dxf>
              <fill>
                <patternFill patternType="solid">
                  <fgColor indexed="26"/>
                  <bgColor indexed="26"/>
                </patternFill>
              </fill>
            </x14:dxf>
          </x14:cfRule>
          <xm:sqref>B36:M36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F28"/>
  <sheetViews>
    <sheetView showGridLines="0" workbookViewId="0">
      <selection activeCell="D2" sqref="D2"/>
    </sheetView>
  </sheetViews>
  <sheetFormatPr baseColWidth="10" defaultColWidth="11.40625" defaultRowHeight="14.75" x14ac:dyDescent="0.75"/>
  <cols>
    <col min="1" max="1" width="8.7265625" style="1" customWidth="1"/>
    <col min="2" max="32" width="6.26953125" style="1" customWidth="1"/>
    <col min="33" max="16384" width="11.40625" style="1"/>
  </cols>
  <sheetData>
    <row r="2" spans="1:32" x14ac:dyDescent="0.75">
      <c r="C2" s="2" t="s">
        <v>103</v>
      </c>
      <c r="D2" s="2">
        <f>'Start Data'!B4</f>
        <v>2024</v>
      </c>
    </row>
    <row r="3" spans="1:32" hidden="1" x14ac:dyDescent="0.75"/>
    <row r="5" spans="1:32" x14ac:dyDescent="0.75">
      <c r="A5" s="216">
        <v>44562</v>
      </c>
      <c r="B5" s="38">
        <f t="shared" ref="B5:AF5" si="0">B6</f>
        <v>45292</v>
      </c>
      <c r="C5" s="38">
        <f t="shared" si="0"/>
        <v>45293</v>
      </c>
      <c r="D5" s="38">
        <f t="shared" si="0"/>
        <v>45294</v>
      </c>
      <c r="E5" s="38">
        <f t="shared" si="0"/>
        <v>45295</v>
      </c>
      <c r="F5" s="38">
        <f t="shared" si="0"/>
        <v>45296</v>
      </c>
      <c r="G5" s="38">
        <f t="shared" si="0"/>
        <v>45297</v>
      </c>
      <c r="H5" s="38">
        <f t="shared" si="0"/>
        <v>45298</v>
      </c>
      <c r="I5" s="38">
        <f t="shared" si="0"/>
        <v>45299</v>
      </c>
      <c r="J5" s="38">
        <f t="shared" si="0"/>
        <v>45300</v>
      </c>
      <c r="K5" s="38">
        <f t="shared" si="0"/>
        <v>45301</v>
      </c>
      <c r="L5" s="38">
        <f t="shared" si="0"/>
        <v>45302</v>
      </c>
      <c r="M5" s="38">
        <f t="shared" si="0"/>
        <v>45303</v>
      </c>
      <c r="N5" s="38">
        <f t="shared" si="0"/>
        <v>45304</v>
      </c>
      <c r="O5" s="38">
        <f t="shared" si="0"/>
        <v>45305</v>
      </c>
      <c r="P5" s="38">
        <f t="shared" si="0"/>
        <v>45306</v>
      </c>
      <c r="Q5" s="38">
        <f t="shared" si="0"/>
        <v>45307</v>
      </c>
      <c r="R5" s="38">
        <f t="shared" si="0"/>
        <v>45308</v>
      </c>
      <c r="S5" s="38">
        <f t="shared" si="0"/>
        <v>45309</v>
      </c>
      <c r="T5" s="38">
        <f t="shared" si="0"/>
        <v>45310</v>
      </c>
      <c r="U5" s="38">
        <f t="shared" si="0"/>
        <v>45311</v>
      </c>
      <c r="V5" s="38">
        <f t="shared" si="0"/>
        <v>45312</v>
      </c>
      <c r="W5" s="38">
        <f t="shared" si="0"/>
        <v>45313</v>
      </c>
      <c r="X5" s="38">
        <f t="shared" si="0"/>
        <v>45314</v>
      </c>
      <c r="Y5" s="38">
        <f t="shared" si="0"/>
        <v>45315</v>
      </c>
      <c r="Z5" s="38">
        <f t="shared" si="0"/>
        <v>45316</v>
      </c>
      <c r="AA5" s="38">
        <f t="shared" si="0"/>
        <v>45317</v>
      </c>
      <c r="AB5" s="38">
        <f t="shared" si="0"/>
        <v>45318</v>
      </c>
      <c r="AC5" s="38">
        <f t="shared" si="0"/>
        <v>45319</v>
      </c>
      <c r="AD5" s="38">
        <f t="shared" si="0"/>
        <v>45320</v>
      </c>
      <c r="AE5" s="38">
        <f t="shared" si="0"/>
        <v>45321</v>
      </c>
      <c r="AF5" s="38">
        <f t="shared" si="0"/>
        <v>45322</v>
      </c>
    </row>
    <row r="6" spans="1:32" x14ac:dyDescent="0.75">
      <c r="A6" s="216"/>
      <c r="B6" s="39">
        <f>DATE($D$2,MONTH(A5),1)</f>
        <v>45292</v>
      </c>
      <c r="C6" s="39">
        <f t="shared" ref="C6:AF6" si="1">IFERROR(IF(MONTH(B6+1)=MONTH($B6),B6+1,""),"")</f>
        <v>45293</v>
      </c>
      <c r="D6" s="39">
        <f t="shared" si="1"/>
        <v>45294</v>
      </c>
      <c r="E6" s="39">
        <f t="shared" si="1"/>
        <v>45295</v>
      </c>
      <c r="F6" s="39">
        <f t="shared" si="1"/>
        <v>45296</v>
      </c>
      <c r="G6" s="39">
        <f t="shared" si="1"/>
        <v>45297</v>
      </c>
      <c r="H6" s="39">
        <f t="shared" si="1"/>
        <v>45298</v>
      </c>
      <c r="I6" s="39">
        <f t="shared" si="1"/>
        <v>45299</v>
      </c>
      <c r="J6" s="39">
        <f t="shared" si="1"/>
        <v>45300</v>
      </c>
      <c r="K6" s="39">
        <f t="shared" si="1"/>
        <v>45301</v>
      </c>
      <c r="L6" s="39">
        <f t="shared" si="1"/>
        <v>45302</v>
      </c>
      <c r="M6" s="39">
        <f t="shared" si="1"/>
        <v>45303</v>
      </c>
      <c r="N6" s="39">
        <f t="shared" si="1"/>
        <v>45304</v>
      </c>
      <c r="O6" s="39">
        <f t="shared" si="1"/>
        <v>45305</v>
      </c>
      <c r="P6" s="39">
        <f t="shared" si="1"/>
        <v>45306</v>
      </c>
      <c r="Q6" s="39">
        <f t="shared" si="1"/>
        <v>45307</v>
      </c>
      <c r="R6" s="39">
        <f t="shared" si="1"/>
        <v>45308</v>
      </c>
      <c r="S6" s="39">
        <f t="shared" si="1"/>
        <v>45309</v>
      </c>
      <c r="T6" s="39">
        <f t="shared" si="1"/>
        <v>45310</v>
      </c>
      <c r="U6" s="39">
        <f t="shared" si="1"/>
        <v>45311</v>
      </c>
      <c r="V6" s="39">
        <f t="shared" si="1"/>
        <v>45312</v>
      </c>
      <c r="W6" s="39">
        <f t="shared" si="1"/>
        <v>45313</v>
      </c>
      <c r="X6" s="39">
        <f t="shared" si="1"/>
        <v>45314</v>
      </c>
      <c r="Y6" s="39">
        <f t="shared" si="1"/>
        <v>45315</v>
      </c>
      <c r="Z6" s="39">
        <f t="shared" si="1"/>
        <v>45316</v>
      </c>
      <c r="AA6" s="39">
        <f t="shared" si="1"/>
        <v>45317</v>
      </c>
      <c r="AB6" s="39">
        <f t="shared" si="1"/>
        <v>45318</v>
      </c>
      <c r="AC6" s="39">
        <f t="shared" si="1"/>
        <v>45319</v>
      </c>
      <c r="AD6" s="39">
        <f t="shared" si="1"/>
        <v>45320</v>
      </c>
      <c r="AE6" s="39">
        <f t="shared" si="1"/>
        <v>45321</v>
      </c>
      <c r="AF6" s="39">
        <f t="shared" si="1"/>
        <v>45322</v>
      </c>
    </row>
    <row r="7" spans="1:32" x14ac:dyDescent="0.75">
      <c r="A7" s="216">
        <v>44593</v>
      </c>
      <c r="B7" s="38">
        <f t="shared" ref="B7:AF7" si="2">B8</f>
        <v>45323</v>
      </c>
      <c r="C7" s="38">
        <f t="shared" si="2"/>
        <v>45324</v>
      </c>
      <c r="D7" s="38">
        <f t="shared" si="2"/>
        <v>45325</v>
      </c>
      <c r="E7" s="38">
        <f t="shared" si="2"/>
        <v>45326</v>
      </c>
      <c r="F7" s="38">
        <f t="shared" si="2"/>
        <v>45327</v>
      </c>
      <c r="G7" s="38">
        <f t="shared" si="2"/>
        <v>45328</v>
      </c>
      <c r="H7" s="38">
        <f t="shared" si="2"/>
        <v>45329</v>
      </c>
      <c r="I7" s="38">
        <f t="shared" si="2"/>
        <v>45330</v>
      </c>
      <c r="J7" s="38">
        <f t="shared" si="2"/>
        <v>45331</v>
      </c>
      <c r="K7" s="38">
        <f t="shared" si="2"/>
        <v>45332</v>
      </c>
      <c r="L7" s="38">
        <f t="shared" si="2"/>
        <v>45333</v>
      </c>
      <c r="M7" s="38">
        <f t="shared" si="2"/>
        <v>45334</v>
      </c>
      <c r="N7" s="38">
        <f t="shared" si="2"/>
        <v>45335</v>
      </c>
      <c r="O7" s="38">
        <f t="shared" si="2"/>
        <v>45336</v>
      </c>
      <c r="P7" s="38">
        <f t="shared" si="2"/>
        <v>45337</v>
      </c>
      <c r="Q7" s="38">
        <f t="shared" si="2"/>
        <v>45338</v>
      </c>
      <c r="R7" s="38">
        <f t="shared" si="2"/>
        <v>45339</v>
      </c>
      <c r="S7" s="38">
        <f t="shared" si="2"/>
        <v>45340</v>
      </c>
      <c r="T7" s="38">
        <f t="shared" si="2"/>
        <v>45341</v>
      </c>
      <c r="U7" s="38">
        <f t="shared" si="2"/>
        <v>45342</v>
      </c>
      <c r="V7" s="38">
        <f t="shared" si="2"/>
        <v>45343</v>
      </c>
      <c r="W7" s="38">
        <f t="shared" si="2"/>
        <v>45344</v>
      </c>
      <c r="X7" s="38">
        <f t="shared" si="2"/>
        <v>45345</v>
      </c>
      <c r="Y7" s="38">
        <f t="shared" si="2"/>
        <v>45346</v>
      </c>
      <c r="Z7" s="38">
        <f t="shared" si="2"/>
        <v>45347</v>
      </c>
      <c r="AA7" s="38">
        <f t="shared" si="2"/>
        <v>45348</v>
      </c>
      <c r="AB7" s="38">
        <f t="shared" si="2"/>
        <v>45349</v>
      </c>
      <c r="AC7" s="38">
        <f t="shared" si="2"/>
        <v>45350</v>
      </c>
      <c r="AD7" s="69">
        <f t="shared" si="2"/>
        <v>45351</v>
      </c>
      <c r="AE7" s="69" t="str">
        <f t="shared" si="2"/>
        <v/>
      </c>
      <c r="AF7" s="69" t="str">
        <f t="shared" si="2"/>
        <v/>
      </c>
    </row>
    <row r="8" spans="1:32" x14ac:dyDescent="0.75">
      <c r="A8" s="216"/>
      <c r="B8" s="39">
        <f>EDATE(B6,1)</f>
        <v>45323</v>
      </c>
      <c r="C8" s="39">
        <f t="shared" ref="C8:AF8" si="3">IFERROR(IF(MONTH(B8+1)=MONTH($B8),B8+1,""),"")</f>
        <v>45324</v>
      </c>
      <c r="D8" s="39">
        <f t="shared" si="3"/>
        <v>45325</v>
      </c>
      <c r="E8" s="39">
        <f t="shared" si="3"/>
        <v>45326</v>
      </c>
      <c r="F8" s="39">
        <f t="shared" si="3"/>
        <v>45327</v>
      </c>
      <c r="G8" s="39">
        <f t="shared" si="3"/>
        <v>45328</v>
      </c>
      <c r="H8" s="39">
        <f t="shared" si="3"/>
        <v>45329</v>
      </c>
      <c r="I8" s="39">
        <f t="shared" si="3"/>
        <v>45330</v>
      </c>
      <c r="J8" s="39">
        <f t="shared" si="3"/>
        <v>45331</v>
      </c>
      <c r="K8" s="39">
        <f t="shared" si="3"/>
        <v>45332</v>
      </c>
      <c r="L8" s="39">
        <f t="shared" si="3"/>
        <v>45333</v>
      </c>
      <c r="M8" s="39">
        <f t="shared" si="3"/>
        <v>45334</v>
      </c>
      <c r="N8" s="39">
        <f t="shared" si="3"/>
        <v>45335</v>
      </c>
      <c r="O8" s="39">
        <f t="shared" si="3"/>
        <v>45336</v>
      </c>
      <c r="P8" s="39">
        <f t="shared" si="3"/>
        <v>45337</v>
      </c>
      <c r="Q8" s="39">
        <f t="shared" si="3"/>
        <v>45338</v>
      </c>
      <c r="R8" s="39">
        <f t="shared" si="3"/>
        <v>45339</v>
      </c>
      <c r="S8" s="39">
        <f t="shared" si="3"/>
        <v>45340</v>
      </c>
      <c r="T8" s="39">
        <f t="shared" si="3"/>
        <v>45341</v>
      </c>
      <c r="U8" s="39">
        <f t="shared" si="3"/>
        <v>45342</v>
      </c>
      <c r="V8" s="39">
        <f t="shared" si="3"/>
        <v>45343</v>
      </c>
      <c r="W8" s="39">
        <f t="shared" si="3"/>
        <v>45344</v>
      </c>
      <c r="X8" s="39">
        <f t="shared" si="3"/>
        <v>45345</v>
      </c>
      <c r="Y8" s="39">
        <f t="shared" si="3"/>
        <v>45346</v>
      </c>
      <c r="Z8" s="39">
        <f t="shared" si="3"/>
        <v>45347</v>
      </c>
      <c r="AA8" s="39">
        <f t="shared" si="3"/>
        <v>45348</v>
      </c>
      <c r="AB8" s="39">
        <f t="shared" si="3"/>
        <v>45349</v>
      </c>
      <c r="AC8" s="39">
        <f t="shared" si="3"/>
        <v>45350</v>
      </c>
      <c r="AD8" s="70">
        <f t="shared" si="3"/>
        <v>45351</v>
      </c>
      <c r="AE8" s="70" t="str">
        <f t="shared" si="3"/>
        <v/>
      </c>
      <c r="AF8" s="70" t="str">
        <f t="shared" si="3"/>
        <v/>
      </c>
    </row>
    <row r="9" spans="1:32" x14ac:dyDescent="0.75">
      <c r="A9" s="216">
        <v>44621</v>
      </c>
      <c r="B9" s="38">
        <f t="shared" ref="B9:AF9" si="4">B10</f>
        <v>45352</v>
      </c>
      <c r="C9" s="38">
        <f t="shared" si="4"/>
        <v>45353</v>
      </c>
      <c r="D9" s="38">
        <f t="shared" si="4"/>
        <v>45354</v>
      </c>
      <c r="E9" s="38">
        <f t="shared" si="4"/>
        <v>45355</v>
      </c>
      <c r="F9" s="38">
        <f t="shared" si="4"/>
        <v>45356</v>
      </c>
      <c r="G9" s="38">
        <f t="shared" si="4"/>
        <v>45357</v>
      </c>
      <c r="H9" s="38">
        <f t="shared" si="4"/>
        <v>45358</v>
      </c>
      <c r="I9" s="38">
        <f t="shared" si="4"/>
        <v>45359</v>
      </c>
      <c r="J9" s="38">
        <f t="shared" si="4"/>
        <v>45360</v>
      </c>
      <c r="K9" s="38">
        <f t="shared" si="4"/>
        <v>45361</v>
      </c>
      <c r="L9" s="38">
        <f t="shared" si="4"/>
        <v>45362</v>
      </c>
      <c r="M9" s="38">
        <f t="shared" si="4"/>
        <v>45363</v>
      </c>
      <c r="N9" s="38">
        <f t="shared" si="4"/>
        <v>45364</v>
      </c>
      <c r="O9" s="38">
        <f t="shared" si="4"/>
        <v>45365</v>
      </c>
      <c r="P9" s="38">
        <f t="shared" si="4"/>
        <v>45366</v>
      </c>
      <c r="Q9" s="38">
        <f t="shared" si="4"/>
        <v>45367</v>
      </c>
      <c r="R9" s="38">
        <f t="shared" si="4"/>
        <v>45368</v>
      </c>
      <c r="S9" s="38">
        <f t="shared" si="4"/>
        <v>45369</v>
      </c>
      <c r="T9" s="38">
        <f t="shared" si="4"/>
        <v>45370</v>
      </c>
      <c r="U9" s="38">
        <f t="shared" si="4"/>
        <v>45371</v>
      </c>
      <c r="V9" s="38">
        <f t="shared" si="4"/>
        <v>45372</v>
      </c>
      <c r="W9" s="38">
        <f t="shared" si="4"/>
        <v>45373</v>
      </c>
      <c r="X9" s="38">
        <f t="shared" si="4"/>
        <v>45374</v>
      </c>
      <c r="Y9" s="38">
        <f t="shared" si="4"/>
        <v>45375</v>
      </c>
      <c r="Z9" s="38">
        <f t="shared" si="4"/>
        <v>45376</v>
      </c>
      <c r="AA9" s="38">
        <f t="shared" si="4"/>
        <v>45377</v>
      </c>
      <c r="AB9" s="38">
        <f t="shared" si="4"/>
        <v>45378</v>
      </c>
      <c r="AC9" s="38">
        <f t="shared" si="4"/>
        <v>45379</v>
      </c>
      <c r="AD9" s="38">
        <f t="shared" si="4"/>
        <v>45380</v>
      </c>
      <c r="AE9" s="38">
        <f t="shared" si="4"/>
        <v>45381</v>
      </c>
      <c r="AF9" s="38">
        <f t="shared" si="4"/>
        <v>45382</v>
      </c>
    </row>
    <row r="10" spans="1:32" x14ac:dyDescent="0.75">
      <c r="A10" s="216"/>
      <c r="B10" s="39">
        <f>EDATE(B8,1)</f>
        <v>45352</v>
      </c>
      <c r="C10" s="39">
        <f t="shared" ref="C10:AF10" si="5">IFERROR(IF(MONTH(B10+1)=MONTH($B10),B10+1,""),"")</f>
        <v>45353</v>
      </c>
      <c r="D10" s="39">
        <f t="shared" si="5"/>
        <v>45354</v>
      </c>
      <c r="E10" s="39">
        <f t="shared" si="5"/>
        <v>45355</v>
      </c>
      <c r="F10" s="39">
        <f t="shared" si="5"/>
        <v>45356</v>
      </c>
      <c r="G10" s="39">
        <f t="shared" si="5"/>
        <v>45357</v>
      </c>
      <c r="H10" s="39">
        <f t="shared" si="5"/>
        <v>45358</v>
      </c>
      <c r="I10" s="39">
        <f t="shared" si="5"/>
        <v>45359</v>
      </c>
      <c r="J10" s="39">
        <f t="shared" si="5"/>
        <v>45360</v>
      </c>
      <c r="K10" s="39">
        <f t="shared" si="5"/>
        <v>45361</v>
      </c>
      <c r="L10" s="39">
        <f t="shared" si="5"/>
        <v>45362</v>
      </c>
      <c r="M10" s="39">
        <f t="shared" si="5"/>
        <v>45363</v>
      </c>
      <c r="N10" s="39">
        <f t="shared" si="5"/>
        <v>45364</v>
      </c>
      <c r="O10" s="39">
        <f t="shared" si="5"/>
        <v>45365</v>
      </c>
      <c r="P10" s="39">
        <f t="shared" si="5"/>
        <v>45366</v>
      </c>
      <c r="Q10" s="39">
        <f t="shared" si="5"/>
        <v>45367</v>
      </c>
      <c r="R10" s="39">
        <f t="shared" si="5"/>
        <v>45368</v>
      </c>
      <c r="S10" s="39">
        <f t="shared" si="5"/>
        <v>45369</v>
      </c>
      <c r="T10" s="39">
        <f t="shared" si="5"/>
        <v>45370</v>
      </c>
      <c r="U10" s="39">
        <f t="shared" si="5"/>
        <v>45371</v>
      </c>
      <c r="V10" s="39">
        <f t="shared" si="5"/>
        <v>45372</v>
      </c>
      <c r="W10" s="39">
        <f t="shared" si="5"/>
        <v>45373</v>
      </c>
      <c r="X10" s="39">
        <f t="shared" si="5"/>
        <v>45374</v>
      </c>
      <c r="Y10" s="39">
        <f t="shared" si="5"/>
        <v>45375</v>
      </c>
      <c r="Z10" s="39">
        <f t="shared" si="5"/>
        <v>45376</v>
      </c>
      <c r="AA10" s="39">
        <f t="shared" si="5"/>
        <v>45377</v>
      </c>
      <c r="AB10" s="39">
        <f t="shared" si="5"/>
        <v>45378</v>
      </c>
      <c r="AC10" s="39">
        <f t="shared" si="5"/>
        <v>45379</v>
      </c>
      <c r="AD10" s="39">
        <f t="shared" si="5"/>
        <v>45380</v>
      </c>
      <c r="AE10" s="39">
        <f t="shared" si="5"/>
        <v>45381</v>
      </c>
      <c r="AF10" s="39">
        <f t="shared" si="5"/>
        <v>45382</v>
      </c>
    </row>
    <row r="11" spans="1:32" x14ac:dyDescent="0.75">
      <c r="A11" s="216">
        <v>44652</v>
      </c>
      <c r="B11" s="38">
        <f t="shared" ref="B11:AF11" si="6">B12</f>
        <v>45383</v>
      </c>
      <c r="C11" s="38">
        <f t="shared" si="6"/>
        <v>45384</v>
      </c>
      <c r="D11" s="38">
        <f t="shared" si="6"/>
        <v>45385</v>
      </c>
      <c r="E11" s="38">
        <f t="shared" si="6"/>
        <v>45386</v>
      </c>
      <c r="F11" s="38">
        <f t="shared" si="6"/>
        <v>45387</v>
      </c>
      <c r="G11" s="38">
        <f t="shared" si="6"/>
        <v>45388</v>
      </c>
      <c r="H11" s="38">
        <f t="shared" si="6"/>
        <v>45389</v>
      </c>
      <c r="I11" s="38">
        <f t="shared" si="6"/>
        <v>45390</v>
      </c>
      <c r="J11" s="38">
        <f t="shared" si="6"/>
        <v>45391</v>
      </c>
      <c r="K11" s="38">
        <f t="shared" si="6"/>
        <v>45392</v>
      </c>
      <c r="L11" s="38">
        <f t="shared" si="6"/>
        <v>45393</v>
      </c>
      <c r="M11" s="38">
        <f t="shared" si="6"/>
        <v>45394</v>
      </c>
      <c r="N11" s="38">
        <f t="shared" si="6"/>
        <v>45395</v>
      </c>
      <c r="O11" s="38">
        <f t="shared" si="6"/>
        <v>45396</v>
      </c>
      <c r="P11" s="38">
        <f t="shared" si="6"/>
        <v>45397</v>
      </c>
      <c r="Q11" s="38">
        <f t="shared" si="6"/>
        <v>45398</v>
      </c>
      <c r="R11" s="38">
        <f t="shared" si="6"/>
        <v>45399</v>
      </c>
      <c r="S11" s="38">
        <f t="shared" si="6"/>
        <v>45400</v>
      </c>
      <c r="T11" s="38">
        <f t="shared" si="6"/>
        <v>45401</v>
      </c>
      <c r="U11" s="38">
        <f t="shared" si="6"/>
        <v>45402</v>
      </c>
      <c r="V11" s="38">
        <f t="shared" si="6"/>
        <v>45403</v>
      </c>
      <c r="W11" s="38">
        <f t="shared" si="6"/>
        <v>45404</v>
      </c>
      <c r="X11" s="38">
        <f t="shared" si="6"/>
        <v>45405</v>
      </c>
      <c r="Y11" s="38">
        <f t="shared" si="6"/>
        <v>45406</v>
      </c>
      <c r="Z11" s="38">
        <f t="shared" si="6"/>
        <v>45407</v>
      </c>
      <c r="AA11" s="38">
        <f t="shared" si="6"/>
        <v>45408</v>
      </c>
      <c r="AB11" s="38">
        <f t="shared" si="6"/>
        <v>45409</v>
      </c>
      <c r="AC11" s="38">
        <f t="shared" si="6"/>
        <v>45410</v>
      </c>
      <c r="AD11" s="38">
        <f t="shared" si="6"/>
        <v>45411</v>
      </c>
      <c r="AE11" s="38">
        <f t="shared" si="6"/>
        <v>45412</v>
      </c>
      <c r="AF11" s="71" t="str">
        <f t="shared" si="6"/>
        <v/>
      </c>
    </row>
    <row r="12" spans="1:32" x14ac:dyDescent="0.75">
      <c r="A12" s="216"/>
      <c r="B12" s="39">
        <f>EDATE(B10,1)</f>
        <v>45383</v>
      </c>
      <c r="C12" s="39">
        <f t="shared" ref="C12:AF12" si="7">IFERROR(IF(MONTH(B12+1)=MONTH($B12),B12+1,""),"")</f>
        <v>45384</v>
      </c>
      <c r="D12" s="39">
        <f t="shared" si="7"/>
        <v>45385</v>
      </c>
      <c r="E12" s="39">
        <f t="shared" si="7"/>
        <v>45386</v>
      </c>
      <c r="F12" s="39">
        <f t="shared" si="7"/>
        <v>45387</v>
      </c>
      <c r="G12" s="39">
        <f t="shared" si="7"/>
        <v>45388</v>
      </c>
      <c r="H12" s="39">
        <f t="shared" si="7"/>
        <v>45389</v>
      </c>
      <c r="I12" s="39">
        <f t="shared" si="7"/>
        <v>45390</v>
      </c>
      <c r="J12" s="39">
        <f t="shared" si="7"/>
        <v>45391</v>
      </c>
      <c r="K12" s="39">
        <f t="shared" si="7"/>
        <v>45392</v>
      </c>
      <c r="L12" s="39">
        <f t="shared" si="7"/>
        <v>45393</v>
      </c>
      <c r="M12" s="39">
        <f t="shared" si="7"/>
        <v>45394</v>
      </c>
      <c r="N12" s="39">
        <f t="shared" si="7"/>
        <v>45395</v>
      </c>
      <c r="O12" s="39">
        <f t="shared" si="7"/>
        <v>45396</v>
      </c>
      <c r="P12" s="39">
        <f t="shared" si="7"/>
        <v>45397</v>
      </c>
      <c r="Q12" s="39">
        <f t="shared" si="7"/>
        <v>45398</v>
      </c>
      <c r="R12" s="39">
        <f t="shared" si="7"/>
        <v>45399</v>
      </c>
      <c r="S12" s="39">
        <f t="shared" si="7"/>
        <v>45400</v>
      </c>
      <c r="T12" s="39">
        <f t="shared" si="7"/>
        <v>45401</v>
      </c>
      <c r="U12" s="39">
        <f t="shared" si="7"/>
        <v>45402</v>
      </c>
      <c r="V12" s="39">
        <f t="shared" si="7"/>
        <v>45403</v>
      </c>
      <c r="W12" s="39">
        <f t="shared" si="7"/>
        <v>45404</v>
      </c>
      <c r="X12" s="39">
        <f t="shared" si="7"/>
        <v>45405</v>
      </c>
      <c r="Y12" s="39">
        <f t="shared" si="7"/>
        <v>45406</v>
      </c>
      <c r="Z12" s="39">
        <f t="shared" si="7"/>
        <v>45407</v>
      </c>
      <c r="AA12" s="39">
        <f t="shared" si="7"/>
        <v>45408</v>
      </c>
      <c r="AB12" s="39">
        <f t="shared" si="7"/>
        <v>45409</v>
      </c>
      <c r="AC12" s="39">
        <f t="shared" si="7"/>
        <v>45410</v>
      </c>
      <c r="AD12" s="39">
        <f t="shared" si="7"/>
        <v>45411</v>
      </c>
      <c r="AE12" s="39">
        <f t="shared" si="7"/>
        <v>45412</v>
      </c>
      <c r="AF12" s="70" t="str">
        <f t="shared" si="7"/>
        <v/>
      </c>
    </row>
    <row r="13" spans="1:32" x14ac:dyDescent="0.75">
      <c r="A13" s="216">
        <v>44682</v>
      </c>
      <c r="B13" s="38">
        <f t="shared" ref="B13:AF13" si="8">B14</f>
        <v>45413</v>
      </c>
      <c r="C13" s="38">
        <f t="shared" si="8"/>
        <v>45414</v>
      </c>
      <c r="D13" s="38">
        <f t="shared" si="8"/>
        <v>45415</v>
      </c>
      <c r="E13" s="38">
        <f t="shared" si="8"/>
        <v>45416</v>
      </c>
      <c r="F13" s="38">
        <f t="shared" si="8"/>
        <v>45417</v>
      </c>
      <c r="G13" s="38">
        <f t="shared" si="8"/>
        <v>45418</v>
      </c>
      <c r="H13" s="38">
        <f t="shared" si="8"/>
        <v>45419</v>
      </c>
      <c r="I13" s="38">
        <f t="shared" si="8"/>
        <v>45420</v>
      </c>
      <c r="J13" s="38">
        <f t="shared" si="8"/>
        <v>45421</v>
      </c>
      <c r="K13" s="38">
        <f t="shared" si="8"/>
        <v>45422</v>
      </c>
      <c r="L13" s="38">
        <f t="shared" si="8"/>
        <v>45423</v>
      </c>
      <c r="M13" s="38">
        <f t="shared" si="8"/>
        <v>45424</v>
      </c>
      <c r="N13" s="38">
        <f t="shared" si="8"/>
        <v>45425</v>
      </c>
      <c r="O13" s="38">
        <f t="shared" si="8"/>
        <v>45426</v>
      </c>
      <c r="P13" s="38">
        <f t="shared" si="8"/>
        <v>45427</v>
      </c>
      <c r="Q13" s="38">
        <f t="shared" si="8"/>
        <v>45428</v>
      </c>
      <c r="R13" s="38">
        <f t="shared" si="8"/>
        <v>45429</v>
      </c>
      <c r="S13" s="38">
        <f t="shared" si="8"/>
        <v>45430</v>
      </c>
      <c r="T13" s="38">
        <f t="shared" si="8"/>
        <v>45431</v>
      </c>
      <c r="U13" s="38">
        <f t="shared" si="8"/>
        <v>45432</v>
      </c>
      <c r="V13" s="38">
        <f t="shared" si="8"/>
        <v>45433</v>
      </c>
      <c r="W13" s="38">
        <f t="shared" si="8"/>
        <v>45434</v>
      </c>
      <c r="X13" s="38">
        <f t="shared" si="8"/>
        <v>45435</v>
      </c>
      <c r="Y13" s="38">
        <f t="shared" si="8"/>
        <v>45436</v>
      </c>
      <c r="Z13" s="38">
        <f t="shared" si="8"/>
        <v>45437</v>
      </c>
      <c r="AA13" s="38">
        <f t="shared" si="8"/>
        <v>45438</v>
      </c>
      <c r="AB13" s="38">
        <f t="shared" si="8"/>
        <v>45439</v>
      </c>
      <c r="AC13" s="38">
        <f t="shared" si="8"/>
        <v>45440</v>
      </c>
      <c r="AD13" s="38">
        <f t="shared" si="8"/>
        <v>45441</v>
      </c>
      <c r="AE13" s="38">
        <f t="shared" si="8"/>
        <v>45442</v>
      </c>
      <c r="AF13" s="38">
        <f t="shared" si="8"/>
        <v>45443</v>
      </c>
    </row>
    <row r="14" spans="1:32" x14ac:dyDescent="0.75">
      <c r="A14" s="216"/>
      <c r="B14" s="39">
        <f>EDATE(B12,1)</f>
        <v>45413</v>
      </c>
      <c r="C14" s="39">
        <f t="shared" ref="C14:AF14" si="9">IFERROR(IF(MONTH(B14+1)=MONTH($B14),B14+1,""),"")</f>
        <v>45414</v>
      </c>
      <c r="D14" s="39">
        <f t="shared" si="9"/>
        <v>45415</v>
      </c>
      <c r="E14" s="39">
        <f t="shared" si="9"/>
        <v>45416</v>
      </c>
      <c r="F14" s="39">
        <f t="shared" si="9"/>
        <v>45417</v>
      </c>
      <c r="G14" s="39">
        <f t="shared" si="9"/>
        <v>45418</v>
      </c>
      <c r="H14" s="39">
        <f t="shared" si="9"/>
        <v>45419</v>
      </c>
      <c r="I14" s="39">
        <f t="shared" si="9"/>
        <v>45420</v>
      </c>
      <c r="J14" s="39">
        <f t="shared" si="9"/>
        <v>45421</v>
      </c>
      <c r="K14" s="39">
        <f t="shared" si="9"/>
        <v>45422</v>
      </c>
      <c r="L14" s="39">
        <f t="shared" si="9"/>
        <v>45423</v>
      </c>
      <c r="M14" s="39">
        <f t="shared" si="9"/>
        <v>45424</v>
      </c>
      <c r="N14" s="39">
        <f t="shared" si="9"/>
        <v>45425</v>
      </c>
      <c r="O14" s="39">
        <f t="shared" si="9"/>
        <v>45426</v>
      </c>
      <c r="P14" s="39">
        <f t="shared" si="9"/>
        <v>45427</v>
      </c>
      <c r="Q14" s="39">
        <f t="shared" si="9"/>
        <v>45428</v>
      </c>
      <c r="R14" s="39">
        <f t="shared" si="9"/>
        <v>45429</v>
      </c>
      <c r="S14" s="39">
        <f t="shared" si="9"/>
        <v>45430</v>
      </c>
      <c r="T14" s="39">
        <f t="shared" si="9"/>
        <v>45431</v>
      </c>
      <c r="U14" s="39">
        <f t="shared" si="9"/>
        <v>45432</v>
      </c>
      <c r="V14" s="39">
        <f t="shared" si="9"/>
        <v>45433</v>
      </c>
      <c r="W14" s="39">
        <f t="shared" si="9"/>
        <v>45434</v>
      </c>
      <c r="X14" s="39">
        <f t="shared" si="9"/>
        <v>45435</v>
      </c>
      <c r="Y14" s="39">
        <f t="shared" si="9"/>
        <v>45436</v>
      </c>
      <c r="Z14" s="39">
        <f t="shared" si="9"/>
        <v>45437</v>
      </c>
      <c r="AA14" s="39">
        <f t="shared" si="9"/>
        <v>45438</v>
      </c>
      <c r="AB14" s="39">
        <f t="shared" si="9"/>
        <v>45439</v>
      </c>
      <c r="AC14" s="39">
        <f t="shared" si="9"/>
        <v>45440</v>
      </c>
      <c r="AD14" s="39">
        <f t="shared" si="9"/>
        <v>45441</v>
      </c>
      <c r="AE14" s="39">
        <f t="shared" si="9"/>
        <v>45442</v>
      </c>
      <c r="AF14" s="39">
        <f t="shared" si="9"/>
        <v>45443</v>
      </c>
    </row>
    <row r="15" spans="1:32" x14ac:dyDescent="0.75">
      <c r="A15" s="216">
        <v>44713</v>
      </c>
      <c r="B15" s="38">
        <f t="shared" ref="B15:AF15" si="10">B16</f>
        <v>45444</v>
      </c>
      <c r="C15" s="38">
        <f t="shared" si="10"/>
        <v>45445</v>
      </c>
      <c r="D15" s="38">
        <f t="shared" si="10"/>
        <v>45446</v>
      </c>
      <c r="E15" s="38">
        <f t="shared" si="10"/>
        <v>45447</v>
      </c>
      <c r="F15" s="38">
        <f t="shared" si="10"/>
        <v>45448</v>
      </c>
      <c r="G15" s="38">
        <f t="shared" si="10"/>
        <v>45449</v>
      </c>
      <c r="H15" s="38">
        <f t="shared" si="10"/>
        <v>45450</v>
      </c>
      <c r="I15" s="38">
        <f t="shared" si="10"/>
        <v>45451</v>
      </c>
      <c r="J15" s="38">
        <f t="shared" si="10"/>
        <v>45452</v>
      </c>
      <c r="K15" s="38">
        <f t="shared" si="10"/>
        <v>45453</v>
      </c>
      <c r="L15" s="38">
        <f t="shared" si="10"/>
        <v>45454</v>
      </c>
      <c r="M15" s="38">
        <f t="shared" si="10"/>
        <v>45455</v>
      </c>
      <c r="N15" s="38">
        <f t="shared" si="10"/>
        <v>45456</v>
      </c>
      <c r="O15" s="38">
        <f t="shared" si="10"/>
        <v>45457</v>
      </c>
      <c r="P15" s="38">
        <f t="shared" si="10"/>
        <v>45458</v>
      </c>
      <c r="Q15" s="38">
        <f t="shared" si="10"/>
        <v>45459</v>
      </c>
      <c r="R15" s="38">
        <f t="shared" si="10"/>
        <v>45460</v>
      </c>
      <c r="S15" s="38">
        <f t="shared" si="10"/>
        <v>45461</v>
      </c>
      <c r="T15" s="38">
        <f t="shared" si="10"/>
        <v>45462</v>
      </c>
      <c r="U15" s="38">
        <f t="shared" si="10"/>
        <v>45463</v>
      </c>
      <c r="V15" s="38">
        <f t="shared" si="10"/>
        <v>45464</v>
      </c>
      <c r="W15" s="38">
        <f t="shared" si="10"/>
        <v>45465</v>
      </c>
      <c r="X15" s="38">
        <f t="shared" si="10"/>
        <v>45466</v>
      </c>
      <c r="Y15" s="38">
        <f t="shared" si="10"/>
        <v>45467</v>
      </c>
      <c r="Z15" s="38">
        <f t="shared" si="10"/>
        <v>45468</v>
      </c>
      <c r="AA15" s="38">
        <f t="shared" si="10"/>
        <v>45469</v>
      </c>
      <c r="AB15" s="38">
        <f t="shared" si="10"/>
        <v>45470</v>
      </c>
      <c r="AC15" s="38">
        <f t="shared" si="10"/>
        <v>45471</v>
      </c>
      <c r="AD15" s="38">
        <f t="shared" si="10"/>
        <v>45472</v>
      </c>
      <c r="AE15" s="38">
        <f t="shared" si="10"/>
        <v>45473</v>
      </c>
      <c r="AF15" s="71" t="str">
        <f t="shared" si="10"/>
        <v/>
      </c>
    </row>
    <row r="16" spans="1:32" x14ac:dyDescent="0.75">
      <c r="A16" s="216"/>
      <c r="B16" s="39">
        <f>EDATE(B14,1)</f>
        <v>45444</v>
      </c>
      <c r="C16" s="39">
        <f t="shared" ref="C16:AF16" si="11">IFERROR(IF(MONTH(B16+1)=MONTH($B16),B16+1,""),"")</f>
        <v>45445</v>
      </c>
      <c r="D16" s="39">
        <f t="shared" si="11"/>
        <v>45446</v>
      </c>
      <c r="E16" s="39">
        <f t="shared" si="11"/>
        <v>45447</v>
      </c>
      <c r="F16" s="39">
        <f t="shared" si="11"/>
        <v>45448</v>
      </c>
      <c r="G16" s="39">
        <f t="shared" si="11"/>
        <v>45449</v>
      </c>
      <c r="H16" s="39">
        <f t="shared" si="11"/>
        <v>45450</v>
      </c>
      <c r="I16" s="39">
        <f t="shared" si="11"/>
        <v>45451</v>
      </c>
      <c r="J16" s="39">
        <f t="shared" si="11"/>
        <v>45452</v>
      </c>
      <c r="K16" s="39">
        <f t="shared" si="11"/>
        <v>45453</v>
      </c>
      <c r="L16" s="39">
        <f t="shared" si="11"/>
        <v>45454</v>
      </c>
      <c r="M16" s="39">
        <f t="shared" si="11"/>
        <v>45455</v>
      </c>
      <c r="N16" s="39">
        <f t="shared" si="11"/>
        <v>45456</v>
      </c>
      <c r="O16" s="39">
        <f t="shared" si="11"/>
        <v>45457</v>
      </c>
      <c r="P16" s="39">
        <f t="shared" si="11"/>
        <v>45458</v>
      </c>
      <c r="Q16" s="39">
        <f t="shared" si="11"/>
        <v>45459</v>
      </c>
      <c r="R16" s="39">
        <f t="shared" si="11"/>
        <v>45460</v>
      </c>
      <c r="S16" s="39">
        <f t="shared" si="11"/>
        <v>45461</v>
      </c>
      <c r="T16" s="39">
        <f t="shared" si="11"/>
        <v>45462</v>
      </c>
      <c r="U16" s="39">
        <f t="shared" si="11"/>
        <v>45463</v>
      </c>
      <c r="V16" s="39">
        <f t="shared" si="11"/>
        <v>45464</v>
      </c>
      <c r="W16" s="39">
        <f t="shared" si="11"/>
        <v>45465</v>
      </c>
      <c r="X16" s="39">
        <f t="shared" si="11"/>
        <v>45466</v>
      </c>
      <c r="Y16" s="39">
        <f t="shared" si="11"/>
        <v>45467</v>
      </c>
      <c r="Z16" s="39">
        <f t="shared" si="11"/>
        <v>45468</v>
      </c>
      <c r="AA16" s="39">
        <f t="shared" si="11"/>
        <v>45469</v>
      </c>
      <c r="AB16" s="39">
        <f t="shared" si="11"/>
        <v>45470</v>
      </c>
      <c r="AC16" s="39">
        <f t="shared" si="11"/>
        <v>45471</v>
      </c>
      <c r="AD16" s="39">
        <f t="shared" si="11"/>
        <v>45472</v>
      </c>
      <c r="AE16" s="39">
        <f t="shared" si="11"/>
        <v>45473</v>
      </c>
      <c r="AF16" s="70" t="str">
        <f t="shared" si="11"/>
        <v/>
      </c>
    </row>
    <row r="17" spans="1:32" x14ac:dyDescent="0.75">
      <c r="A17" s="216">
        <v>44743</v>
      </c>
      <c r="B17" s="38">
        <f t="shared" ref="B17:AF17" si="12">B18</f>
        <v>45474</v>
      </c>
      <c r="C17" s="38">
        <f t="shared" si="12"/>
        <v>45475</v>
      </c>
      <c r="D17" s="38">
        <f t="shared" si="12"/>
        <v>45476</v>
      </c>
      <c r="E17" s="38">
        <f t="shared" si="12"/>
        <v>45477</v>
      </c>
      <c r="F17" s="38">
        <f t="shared" si="12"/>
        <v>45478</v>
      </c>
      <c r="G17" s="38">
        <f t="shared" si="12"/>
        <v>45479</v>
      </c>
      <c r="H17" s="38">
        <f t="shared" si="12"/>
        <v>45480</v>
      </c>
      <c r="I17" s="38">
        <f t="shared" si="12"/>
        <v>45481</v>
      </c>
      <c r="J17" s="38">
        <f t="shared" si="12"/>
        <v>45482</v>
      </c>
      <c r="K17" s="38">
        <f t="shared" si="12"/>
        <v>45483</v>
      </c>
      <c r="L17" s="38">
        <f t="shared" si="12"/>
        <v>45484</v>
      </c>
      <c r="M17" s="38">
        <f t="shared" si="12"/>
        <v>45485</v>
      </c>
      <c r="N17" s="38">
        <f t="shared" si="12"/>
        <v>45486</v>
      </c>
      <c r="O17" s="38">
        <f t="shared" si="12"/>
        <v>45487</v>
      </c>
      <c r="P17" s="38">
        <f t="shared" si="12"/>
        <v>45488</v>
      </c>
      <c r="Q17" s="38">
        <f t="shared" si="12"/>
        <v>45489</v>
      </c>
      <c r="R17" s="38">
        <f t="shared" si="12"/>
        <v>45490</v>
      </c>
      <c r="S17" s="38">
        <f t="shared" si="12"/>
        <v>45491</v>
      </c>
      <c r="T17" s="38">
        <f t="shared" si="12"/>
        <v>45492</v>
      </c>
      <c r="U17" s="38">
        <f t="shared" si="12"/>
        <v>45493</v>
      </c>
      <c r="V17" s="38">
        <f t="shared" si="12"/>
        <v>45494</v>
      </c>
      <c r="W17" s="38">
        <f t="shared" si="12"/>
        <v>45495</v>
      </c>
      <c r="X17" s="38">
        <f t="shared" si="12"/>
        <v>45496</v>
      </c>
      <c r="Y17" s="38">
        <f t="shared" si="12"/>
        <v>45497</v>
      </c>
      <c r="Z17" s="38">
        <f t="shared" si="12"/>
        <v>45498</v>
      </c>
      <c r="AA17" s="38">
        <f t="shared" si="12"/>
        <v>45499</v>
      </c>
      <c r="AB17" s="38">
        <f t="shared" si="12"/>
        <v>45500</v>
      </c>
      <c r="AC17" s="38">
        <f t="shared" si="12"/>
        <v>45501</v>
      </c>
      <c r="AD17" s="38">
        <f t="shared" si="12"/>
        <v>45502</v>
      </c>
      <c r="AE17" s="38">
        <f t="shared" si="12"/>
        <v>45503</v>
      </c>
      <c r="AF17" s="38">
        <f t="shared" si="12"/>
        <v>45504</v>
      </c>
    </row>
    <row r="18" spans="1:32" x14ac:dyDescent="0.75">
      <c r="A18" s="216"/>
      <c r="B18" s="39">
        <f>EDATE(B16,1)</f>
        <v>45474</v>
      </c>
      <c r="C18" s="39">
        <f t="shared" ref="C18:AF18" si="13">IFERROR(IF(MONTH(B18+1)=MONTH($B18),B18+1,""),"")</f>
        <v>45475</v>
      </c>
      <c r="D18" s="39">
        <f t="shared" si="13"/>
        <v>45476</v>
      </c>
      <c r="E18" s="39">
        <f t="shared" si="13"/>
        <v>45477</v>
      </c>
      <c r="F18" s="39">
        <f t="shared" si="13"/>
        <v>45478</v>
      </c>
      <c r="G18" s="39">
        <f t="shared" si="13"/>
        <v>45479</v>
      </c>
      <c r="H18" s="39">
        <f t="shared" si="13"/>
        <v>45480</v>
      </c>
      <c r="I18" s="39">
        <f t="shared" si="13"/>
        <v>45481</v>
      </c>
      <c r="J18" s="39">
        <f t="shared" si="13"/>
        <v>45482</v>
      </c>
      <c r="K18" s="39">
        <f t="shared" si="13"/>
        <v>45483</v>
      </c>
      <c r="L18" s="39">
        <f t="shared" si="13"/>
        <v>45484</v>
      </c>
      <c r="M18" s="39">
        <f t="shared" si="13"/>
        <v>45485</v>
      </c>
      <c r="N18" s="39">
        <f t="shared" si="13"/>
        <v>45486</v>
      </c>
      <c r="O18" s="39">
        <f t="shared" si="13"/>
        <v>45487</v>
      </c>
      <c r="P18" s="39">
        <f t="shared" si="13"/>
        <v>45488</v>
      </c>
      <c r="Q18" s="39">
        <f t="shared" si="13"/>
        <v>45489</v>
      </c>
      <c r="R18" s="39">
        <f t="shared" si="13"/>
        <v>45490</v>
      </c>
      <c r="S18" s="39">
        <f t="shared" si="13"/>
        <v>45491</v>
      </c>
      <c r="T18" s="39">
        <f t="shared" si="13"/>
        <v>45492</v>
      </c>
      <c r="U18" s="39">
        <f t="shared" si="13"/>
        <v>45493</v>
      </c>
      <c r="V18" s="39">
        <f t="shared" si="13"/>
        <v>45494</v>
      </c>
      <c r="W18" s="39">
        <f t="shared" si="13"/>
        <v>45495</v>
      </c>
      <c r="X18" s="39">
        <f t="shared" si="13"/>
        <v>45496</v>
      </c>
      <c r="Y18" s="39">
        <f t="shared" si="13"/>
        <v>45497</v>
      </c>
      <c r="Z18" s="39">
        <f t="shared" si="13"/>
        <v>45498</v>
      </c>
      <c r="AA18" s="39">
        <f t="shared" si="13"/>
        <v>45499</v>
      </c>
      <c r="AB18" s="39">
        <f t="shared" si="13"/>
        <v>45500</v>
      </c>
      <c r="AC18" s="39">
        <f t="shared" si="13"/>
        <v>45501</v>
      </c>
      <c r="AD18" s="39">
        <f t="shared" si="13"/>
        <v>45502</v>
      </c>
      <c r="AE18" s="39">
        <f t="shared" si="13"/>
        <v>45503</v>
      </c>
      <c r="AF18" s="39">
        <f t="shared" si="13"/>
        <v>45504</v>
      </c>
    </row>
    <row r="19" spans="1:32" x14ac:dyDescent="0.75">
      <c r="A19" s="216">
        <v>44774</v>
      </c>
      <c r="B19" s="38">
        <f t="shared" ref="B19:AF19" si="14">B20</f>
        <v>45505</v>
      </c>
      <c r="C19" s="38">
        <f t="shared" si="14"/>
        <v>45506</v>
      </c>
      <c r="D19" s="38">
        <f t="shared" si="14"/>
        <v>45507</v>
      </c>
      <c r="E19" s="38">
        <f t="shared" si="14"/>
        <v>45508</v>
      </c>
      <c r="F19" s="38">
        <f t="shared" si="14"/>
        <v>45509</v>
      </c>
      <c r="G19" s="38">
        <f t="shared" si="14"/>
        <v>45510</v>
      </c>
      <c r="H19" s="38">
        <f t="shared" si="14"/>
        <v>45511</v>
      </c>
      <c r="I19" s="38">
        <f t="shared" si="14"/>
        <v>45512</v>
      </c>
      <c r="J19" s="38">
        <f t="shared" si="14"/>
        <v>45513</v>
      </c>
      <c r="K19" s="38">
        <f t="shared" si="14"/>
        <v>45514</v>
      </c>
      <c r="L19" s="38">
        <f t="shared" si="14"/>
        <v>45515</v>
      </c>
      <c r="M19" s="38">
        <f t="shared" si="14"/>
        <v>45516</v>
      </c>
      <c r="N19" s="38">
        <f t="shared" si="14"/>
        <v>45517</v>
      </c>
      <c r="O19" s="38">
        <f t="shared" si="14"/>
        <v>45518</v>
      </c>
      <c r="P19" s="38">
        <f t="shared" si="14"/>
        <v>45519</v>
      </c>
      <c r="Q19" s="38">
        <f t="shared" si="14"/>
        <v>45520</v>
      </c>
      <c r="R19" s="38">
        <f t="shared" si="14"/>
        <v>45521</v>
      </c>
      <c r="S19" s="38">
        <f t="shared" si="14"/>
        <v>45522</v>
      </c>
      <c r="T19" s="38">
        <f t="shared" si="14"/>
        <v>45523</v>
      </c>
      <c r="U19" s="38">
        <f t="shared" si="14"/>
        <v>45524</v>
      </c>
      <c r="V19" s="38">
        <f t="shared" si="14"/>
        <v>45525</v>
      </c>
      <c r="W19" s="38">
        <f t="shared" si="14"/>
        <v>45526</v>
      </c>
      <c r="X19" s="38">
        <f t="shared" si="14"/>
        <v>45527</v>
      </c>
      <c r="Y19" s="38">
        <f t="shared" si="14"/>
        <v>45528</v>
      </c>
      <c r="Z19" s="38">
        <f t="shared" si="14"/>
        <v>45529</v>
      </c>
      <c r="AA19" s="38">
        <f t="shared" si="14"/>
        <v>45530</v>
      </c>
      <c r="AB19" s="38">
        <f t="shared" si="14"/>
        <v>45531</v>
      </c>
      <c r="AC19" s="38">
        <f t="shared" si="14"/>
        <v>45532</v>
      </c>
      <c r="AD19" s="38">
        <f t="shared" si="14"/>
        <v>45533</v>
      </c>
      <c r="AE19" s="38">
        <f t="shared" si="14"/>
        <v>45534</v>
      </c>
      <c r="AF19" s="38">
        <f t="shared" si="14"/>
        <v>45535</v>
      </c>
    </row>
    <row r="20" spans="1:32" x14ac:dyDescent="0.75">
      <c r="A20" s="216"/>
      <c r="B20" s="39">
        <f>EDATE(B18,1)</f>
        <v>45505</v>
      </c>
      <c r="C20" s="39">
        <f t="shared" ref="C20:AF20" si="15">IFERROR(IF(MONTH(B20+1)=MONTH($B20),B20+1,""),"")</f>
        <v>45506</v>
      </c>
      <c r="D20" s="39">
        <f t="shared" si="15"/>
        <v>45507</v>
      </c>
      <c r="E20" s="39">
        <f t="shared" si="15"/>
        <v>45508</v>
      </c>
      <c r="F20" s="39">
        <f t="shared" si="15"/>
        <v>45509</v>
      </c>
      <c r="G20" s="39">
        <f t="shared" si="15"/>
        <v>45510</v>
      </c>
      <c r="H20" s="39">
        <f t="shared" si="15"/>
        <v>45511</v>
      </c>
      <c r="I20" s="39">
        <f t="shared" si="15"/>
        <v>45512</v>
      </c>
      <c r="J20" s="39">
        <f t="shared" si="15"/>
        <v>45513</v>
      </c>
      <c r="K20" s="39">
        <f t="shared" si="15"/>
        <v>45514</v>
      </c>
      <c r="L20" s="39">
        <f t="shared" si="15"/>
        <v>45515</v>
      </c>
      <c r="M20" s="39">
        <f t="shared" si="15"/>
        <v>45516</v>
      </c>
      <c r="N20" s="39">
        <f t="shared" si="15"/>
        <v>45517</v>
      </c>
      <c r="O20" s="39">
        <f t="shared" si="15"/>
        <v>45518</v>
      </c>
      <c r="P20" s="39">
        <f t="shared" si="15"/>
        <v>45519</v>
      </c>
      <c r="Q20" s="39">
        <f t="shared" si="15"/>
        <v>45520</v>
      </c>
      <c r="R20" s="39">
        <f t="shared" si="15"/>
        <v>45521</v>
      </c>
      <c r="S20" s="39">
        <f t="shared" si="15"/>
        <v>45522</v>
      </c>
      <c r="T20" s="39">
        <f t="shared" si="15"/>
        <v>45523</v>
      </c>
      <c r="U20" s="39">
        <f t="shared" si="15"/>
        <v>45524</v>
      </c>
      <c r="V20" s="39">
        <f t="shared" si="15"/>
        <v>45525</v>
      </c>
      <c r="W20" s="39">
        <f t="shared" si="15"/>
        <v>45526</v>
      </c>
      <c r="X20" s="39">
        <f t="shared" si="15"/>
        <v>45527</v>
      </c>
      <c r="Y20" s="39">
        <f t="shared" si="15"/>
        <v>45528</v>
      </c>
      <c r="Z20" s="39">
        <f t="shared" si="15"/>
        <v>45529</v>
      </c>
      <c r="AA20" s="39">
        <f t="shared" si="15"/>
        <v>45530</v>
      </c>
      <c r="AB20" s="39">
        <f t="shared" si="15"/>
        <v>45531</v>
      </c>
      <c r="AC20" s="39">
        <f t="shared" si="15"/>
        <v>45532</v>
      </c>
      <c r="AD20" s="39">
        <f t="shared" si="15"/>
        <v>45533</v>
      </c>
      <c r="AE20" s="39">
        <f t="shared" si="15"/>
        <v>45534</v>
      </c>
      <c r="AF20" s="39">
        <f t="shared" si="15"/>
        <v>45535</v>
      </c>
    </row>
    <row r="21" spans="1:32" x14ac:dyDescent="0.75">
      <c r="A21" s="216">
        <v>44805</v>
      </c>
      <c r="B21" s="38">
        <f t="shared" ref="B21:AF21" si="16">B22</f>
        <v>45536</v>
      </c>
      <c r="C21" s="38">
        <f t="shared" si="16"/>
        <v>45537</v>
      </c>
      <c r="D21" s="38">
        <f t="shared" si="16"/>
        <v>45538</v>
      </c>
      <c r="E21" s="38">
        <f t="shared" si="16"/>
        <v>45539</v>
      </c>
      <c r="F21" s="38">
        <f t="shared" si="16"/>
        <v>45540</v>
      </c>
      <c r="G21" s="38">
        <f t="shared" si="16"/>
        <v>45541</v>
      </c>
      <c r="H21" s="38">
        <f t="shared" si="16"/>
        <v>45542</v>
      </c>
      <c r="I21" s="38">
        <f t="shared" si="16"/>
        <v>45543</v>
      </c>
      <c r="J21" s="38">
        <f t="shared" si="16"/>
        <v>45544</v>
      </c>
      <c r="K21" s="38">
        <f t="shared" si="16"/>
        <v>45545</v>
      </c>
      <c r="L21" s="38">
        <f t="shared" si="16"/>
        <v>45546</v>
      </c>
      <c r="M21" s="38">
        <f t="shared" si="16"/>
        <v>45547</v>
      </c>
      <c r="N21" s="38">
        <f t="shared" si="16"/>
        <v>45548</v>
      </c>
      <c r="O21" s="38">
        <f t="shared" si="16"/>
        <v>45549</v>
      </c>
      <c r="P21" s="38">
        <f t="shared" si="16"/>
        <v>45550</v>
      </c>
      <c r="Q21" s="38">
        <f t="shared" si="16"/>
        <v>45551</v>
      </c>
      <c r="R21" s="38">
        <f t="shared" si="16"/>
        <v>45552</v>
      </c>
      <c r="S21" s="38">
        <f t="shared" si="16"/>
        <v>45553</v>
      </c>
      <c r="T21" s="38">
        <f t="shared" si="16"/>
        <v>45554</v>
      </c>
      <c r="U21" s="38">
        <f t="shared" si="16"/>
        <v>45555</v>
      </c>
      <c r="V21" s="38">
        <f t="shared" si="16"/>
        <v>45556</v>
      </c>
      <c r="W21" s="38">
        <f t="shared" si="16"/>
        <v>45557</v>
      </c>
      <c r="X21" s="38">
        <f t="shared" si="16"/>
        <v>45558</v>
      </c>
      <c r="Y21" s="38">
        <f t="shared" si="16"/>
        <v>45559</v>
      </c>
      <c r="Z21" s="38">
        <f t="shared" si="16"/>
        <v>45560</v>
      </c>
      <c r="AA21" s="38">
        <f t="shared" si="16"/>
        <v>45561</v>
      </c>
      <c r="AB21" s="38">
        <f t="shared" si="16"/>
        <v>45562</v>
      </c>
      <c r="AC21" s="38">
        <f t="shared" si="16"/>
        <v>45563</v>
      </c>
      <c r="AD21" s="38">
        <f t="shared" si="16"/>
        <v>45564</v>
      </c>
      <c r="AE21" s="38">
        <f t="shared" si="16"/>
        <v>45565</v>
      </c>
      <c r="AF21" s="71" t="str">
        <f t="shared" si="16"/>
        <v/>
      </c>
    </row>
    <row r="22" spans="1:32" x14ac:dyDescent="0.75">
      <c r="A22" s="216"/>
      <c r="B22" s="39">
        <f>EDATE(B20,1)</f>
        <v>45536</v>
      </c>
      <c r="C22" s="39">
        <f t="shared" ref="C22:AF22" si="17">IFERROR(IF(MONTH(B22+1)=MONTH($B22),B22+1,""),"")</f>
        <v>45537</v>
      </c>
      <c r="D22" s="39">
        <f t="shared" si="17"/>
        <v>45538</v>
      </c>
      <c r="E22" s="39">
        <f t="shared" si="17"/>
        <v>45539</v>
      </c>
      <c r="F22" s="39">
        <f t="shared" si="17"/>
        <v>45540</v>
      </c>
      <c r="G22" s="39">
        <f t="shared" si="17"/>
        <v>45541</v>
      </c>
      <c r="H22" s="39">
        <f t="shared" si="17"/>
        <v>45542</v>
      </c>
      <c r="I22" s="39">
        <f t="shared" si="17"/>
        <v>45543</v>
      </c>
      <c r="J22" s="39">
        <f t="shared" si="17"/>
        <v>45544</v>
      </c>
      <c r="K22" s="39">
        <f t="shared" si="17"/>
        <v>45545</v>
      </c>
      <c r="L22" s="39">
        <f t="shared" si="17"/>
        <v>45546</v>
      </c>
      <c r="M22" s="39">
        <f t="shared" si="17"/>
        <v>45547</v>
      </c>
      <c r="N22" s="39">
        <f t="shared" si="17"/>
        <v>45548</v>
      </c>
      <c r="O22" s="39">
        <f t="shared" si="17"/>
        <v>45549</v>
      </c>
      <c r="P22" s="39">
        <f t="shared" si="17"/>
        <v>45550</v>
      </c>
      <c r="Q22" s="39">
        <f t="shared" si="17"/>
        <v>45551</v>
      </c>
      <c r="R22" s="39">
        <f t="shared" si="17"/>
        <v>45552</v>
      </c>
      <c r="S22" s="39">
        <f t="shared" si="17"/>
        <v>45553</v>
      </c>
      <c r="T22" s="39">
        <f t="shared" si="17"/>
        <v>45554</v>
      </c>
      <c r="U22" s="39">
        <f t="shared" si="17"/>
        <v>45555</v>
      </c>
      <c r="V22" s="39">
        <f t="shared" si="17"/>
        <v>45556</v>
      </c>
      <c r="W22" s="39">
        <f t="shared" si="17"/>
        <v>45557</v>
      </c>
      <c r="X22" s="39">
        <f t="shared" si="17"/>
        <v>45558</v>
      </c>
      <c r="Y22" s="39">
        <f t="shared" si="17"/>
        <v>45559</v>
      </c>
      <c r="Z22" s="39">
        <f t="shared" si="17"/>
        <v>45560</v>
      </c>
      <c r="AA22" s="39">
        <f t="shared" si="17"/>
        <v>45561</v>
      </c>
      <c r="AB22" s="39">
        <f t="shared" si="17"/>
        <v>45562</v>
      </c>
      <c r="AC22" s="39">
        <f t="shared" si="17"/>
        <v>45563</v>
      </c>
      <c r="AD22" s="39">
        <f t="shared" si="17"/>
        <v>45564</v>
      </c>
      <c r="AE22" s="39">
        <f t="shared" si="17"/>
        <v>45565</v>
      </c>
      <c r="AF22" s="70" t="str">
        <f t="shared" si="17"/>
        <v/>
      </c>
    </row>
    <row r="23" spans="1:32" x14ac:dyDescent="0.75">
      <c r="A23" s="216">
        <v>44835</v>
      </c>
      <c r="B23" s="38">
        <f t="shared" ref="B23:AF23" si="18">B24</f>
        <v>45566</v>
      </c>
      <c r="C23" s="38">
        <f t="shared" si="18"/>
        <v>45567</v>
      </c>
      <c r="D23" s="38">
        <f t="shared" si="18"/>
        <v>45568</v>
      </c>
      <c r="E23" s="38">
        <f t="shared" si="18"/>
        <v>45569</v>
      </c>
      <c r="F23" s="38">
        <f t="shared" si="18"/>
        <v>45570</v>
      </c>
      <c r="G23" s="38">
        <f t="shared" si="18"/>
        <v>45571</v>
      </c>
      <c r="H23" s="38">
        <f t="shared" si="18"/>
        <v>45572</v>
      </c>
      <c r="I23" s="38">
        <f t="shared" si="18"/>
        <v>45573</v>
      </c>
      <c r="J23" s="38">
        <f t="shared" si="18"/>
        <v>45574</v>
      </c>
      <c r="K23" s="38">
        <f t="shared" si="18"/>
        <v>45575</v>
      </c>
      <c r="L23" s="38">
        <f t="shared" si="18"/>
        <v>45576</v>
      </c>
      <c r="M23" s="38">
        <f t="shared" si="18"/>
        <v>45577</v>
      </c>
      <c r="N23" s="38">
        <f t="shared" si="18"/>
        <v>45578</v>
      </c>
      <c r="O23" s="38">
        <f t="shared" si="18"/>
        <v>45579</v>
      </c>
      <c r="P23" s="38">
        <f t="shared" si="18"/>
        <v>45580</v>
      </c>
      <c r="Q23" s="38">
        <f t="shared" si="18"/>
        <v>45581</v>
      </c>
      <c r="R23" s="38">
        <f t="shared" si="18"/>
        <v>45582</v>
      </c>
      <c r="S23" s="38">
        <f t="shared" si="18"/>
        <v>45583</v>
      </c>
      <c r="T23" s="38">
        <f t="shared" si="18"/>
        <v>45584</v>
      </c>
      <c r="U23" s="38">
        <f t="shared" si="18"/>
        <v>45585</v>
      </c>
      <c r="V23" s="38">
        <f t="shared" si="18"/>
        <v>45586</v>
      </c>
      <c r="W23" s="38">
        <f t="shared" si="18"/>
        <v>45587</v>
      </c>
      <c r="X23" s="38">
        <f t="shared" si="18"/>
        <v>45588</v>
      </c>
      <c r="Y23" s="38">
        <f t="shared" si="18"/>
        <v>45589</v>
      </c>
      <c r="Z23" s="38">
        <f t="shared" si="18"/>
        <v>45590</v>
      </c>
      <c r="AA23" s="38">
        <f t="shared" si="18"/>
        <v>45591</v>
      </c>
      <c r="AB23" s="38">
        <f t="shared" si="18"/>
        <v>45592</v>
      </c>
      <c r="AC23" s="38">
        <f t="shared" si="18"/>
        <v>45593</v>
      </c>
      <c r="AD23" s="38">
        <f t="shared" si="18"/>
        <v>45594</v>
      </c>
      <c r="AE23" s="38">
        <f t="shared" si="18"/>
        <v>45595</v>
      </c>
      <c r="AF23" s="38">
        <f t="shared" si="18"/>
        <v>45596</v>
      </c>
    </row>
    <row r="24" spans="1:32" x14ac:dyDescent="0.75">
      <c r="A24" s="216"/>
      <c r="B24" s="39">
        <f>EDATE(B22,1)</f>
        <v>45566</v>
      </c>
      <c r="C24" s="39">
        <f t="shared" ref="C24:AF24" si="19">IFERROR(IF(MONTH(B24+1)=MONTH($B24),B24+1,""),"")</f>
        <v>45567</v>
      </c>
      <c r="D24" s="39">
        <f t="shared" si="19"/>
        <v>45568</v>
      </c>
      <c r="E24" s="39">
        <f t="shared" si="19"/>
        <v>45569</v>
      </c>
      <c r="F24" s="39">
        <f t="shared" si="19"/>
        <v>45570</v>
      </c>
      <c r="G24" s="39">
        <f t="shared" si="19"/>
        <v>45571</v>
      </c>
      <c r="H24" s="39">
        <f t="shared" si="19"/>
        <v>45572</v>
      </c>
      <c r="I24" s="39">
        <f t="shared" si="19"/>
        <v>45573</v>
      </c>
      <c r="J24" s="39">
        <f t="shared" si="19"/>
        <v>45574</v>
      </c>
      <c r="K24" s="39">
        <f t="shared" si="19"/>
        <v>45575</v>
      </c>
      <c r="L24" s="39">
        <f t="shared" si="19"/>
        <v>45576</v>
      </c>
      <c r="M24" s="39">
        <f t="shared" si="19"/>
        <v>45577</v>
      </c>
      <c r="N24" s="39">
        <f t="shared" si="19"/>
        <v>45578</v>
      </c>
      <c r="O24" s="39">
        <f t="shared" si="19"/>
        <v>45579</v>
      </c>
      <c r="P24" s="39">
        <f t="shared" si="19"/>
        <v>45580</v>
      </c>
      <c r="Q24" s="39">
        <f t="shared" si="19"/>
        <v>45581</v>
      </c>
      <c r="R24" s="39">
        <f t="shared" si="19"/>
        <v>45582</v>
      </c>
      <c r="S24" s="39">
        <f t="shared" si="19"/>
        <v>45583</v>
      </c>
      <c r="T24" s="39">
        <f t="shared" si="19"/>
        <v>45584</v>
      </c>
      <c r="U24" s="39">
        <f t="shared" si="19"/>
        <v>45585</v>
      </c>
      <c r="V24" s="39">
        <f t="shared" si="19"/>
        <v>45586</v>
      </c>
      <c r="W24" s="39">
        <f t="shared" si="19"/>
        <v>45587</v>
      </c>
      <c r="X24" s="39">
        <f t="shared" si="19"/>
        <v>45588</v>
      </c>
      <c r="Y24" s="39">
        <f t="shared" si="19"/>
        <v>45589</v>
      </c>
      <c r="Z24" s="39">
        <f t="shared" si="19"/>
        <v>45590</v>
      </c>
      <c r="AA24" s="39">
        <f t="shared" si="19"/>
        <v>45591</v>
      </c>
      <c r="AB24" s="39">
        <f t="shared" si="19"/>
        <v>45592</v>
      </c>
      <c r="AC24" s="39">
        <f t="shared" si="19"/>
        <v>45593</v>
      </c>
      <c r="AD24" s="39">
        <f t="shared" si="19"/>
        <v>45594</v>
      </c>
      <c r="AE24" s="39">
        <f t="shared" si="19"/>
        <v>45595</v>
      </c>
      <c r="AF24" s="39">
        <f t="shared" si="19"/>
        <v>45596</v>
      </c>
    </row>
    <row r="25" spans="1:32" x14ac:dyDescent="0.75">
      <c r="A25" s="216">
        <v>44866</v>
      </c>
      <c r="B25" s="38">
        <f t="shared" ref="B25:AF25" si="20">B26</f>
        <v>45597</v>
      </c>
      <c r="C25" s="38">
        <f t="shared" si="20"/>
        <v>45598</v>
      </c>
      <c r="D25" s="38">
        <f t="shared" si="20"/>
        <v>45599</v>
      </c>
      <c r="E25" s="38">
        <f t="shared" si="20"/>
        <v>45600</v>
      </c>
      <c r="F25" s="38">
        <f t="shared" si="20"/>
        <v>45601</v>
      </c>
      <c r="G25" s="38">
        <f t="shared" si="20"/>
        <v>45602</v>
      </c>
      <c r="H25" s="38">
        <f t="shared" si="20"/>
        <v>45603</v>
      </c>
      <c r="I25" s="38">
        <f t="shared" si="20"/>
        <v>45604</v>
      </c>
      <c r="J25" s="38">
        <f t="shared" si="20"/>
        <v>45605</v>
      </c>
      <c r="K25" s="38">
        <f t="shared" si="20"/>
        <v>45606</v>
      </c>
      <c r="L25" s="38">
        <f t="shared" si="20"/>
        <v>45607</v>
      </c>
      <c r="M25" s="38">
        <f t="shared" si="20"/>
        <v>45608</v>
      </c>
      <c r="N25" s="38">
        <f t="shared" si="20"/>
        <v>45609</v>
      </c>
      <c r="O25" s="38">
        <f t="shared" si="20"/>
        <v>45610</v>
      </c>
      <c r="P25" s="38">
        <f t="shared" si="20"/>
        <v>45611</v>
      </c>
      <c r="Q25" s="38">
        <f t="shared" si="20"/>
        <v>45612</v>
      </c>
      <c r="R25" s="38">
        <f t="shared" si="20"/>
        <v>45613</v>
      </c>
      <c r="S25" s="38">
        <f t="shared" si="20"/>
        <v>45614</v>
      </c>
      <c r="T25" s="38">
        <f t="shared" si="20"/>
        <v>45615</v>
      </c>
      <c r="U25" s="38">
        <f t="shared" si="20"/>
        <v>45616</v>
      </c>
      <c r="V25" s="38">
        <f t="shared" si="20"/>
        <v>45617</v>
      </c>
      <c r="W25" s="38">
        <f t="shared" si="20"/>
        <v>45618</v>
      </c>
      <c r="X25" s="38">
        <f t="shared" si="20"/>
        <v>45619</v>
      </c>
      <c r="Y25" s="38">
        <f t="shared" si="20"/>
        <v>45620</v>
      </c>
      <c r="Z25" s="38">
        <f t="shared" si="20"/>
        <v>45621</v>
      </c>
      <c r="AA25" s="38">
        <f t="shared" si="20"/>
        <v>45622</v>
      </c>
      <c r="AB25" s="38">
        <f t="shared" si="20"/>
        <v>45623</v>
      </c>
      <c r="AC25" s="38">
        <f t="shared" si="20"/>
        <v>45624</v>
      </c>
      <c r="AD25" s="38">
        <f t="shared" si="20"/>
        <v>45625</v>
      </c>
      <c r="AE25" s="38">
        <f t="shared" si="20"/>
        <v>45626</v>
      </c>
      <c r="AF25" s="71" t="str">
        <f t="shared" si="20"/>
        <v/>
      </c>
    </row>
    <row r="26" spans="1:32" x14ac:dyDescent="0.75">
      <c r="A26" s="216"/>
      <c r="B26" s="39">
        <f>EDATE(B24,1)</f>
        <v>45597</v>
      </c>
      <c r="C26" s="39">
        <f t="shared" ref="C26:AF26" si="21">IFERROR(IF(MONTH(B26+1)=MONTH($B26),B26+1,""),"")</f>
        <v>45598</v>
      </c>
      <c r="D26" s="39">
        <f t="shared" si="21"/>
        <v>45599</v>
      </c>
      <c r="E26" s="39">
        <f t="shared" si="21"/>
        <v>45600</v>
      </c>
      <c r="F26" s="39">
        <f t="shared" si="21"/>
        <v>45601</v>
      </c>
      <c r="G26" s="39">
        <f t="shared" si="21"/>
        <v>45602</v>
      </c>
      <c r="H26" s="39">
        <f t="shared" si="21"/>
        <v>45603</v>
      </c>
      <c r="I26" s="39">
        <f t="shared" si="21"/>
        <v>45604</v>
      </c>
      <c r="J26" s="39">
        <f t="shared" si="21"/>
        <v>45605</v>
      </c>
      <c r="K26" s="39">
        <f t="shared" si="21"/>
        <v>45606</v>
      </c>
      <c r="L26" s="39">
        <f t="shared" si="21"/>
        <v>45607</v>
      </c>
      <c r="M26" s="39">
        <f t="shared" si="21"/>
        <v>45608</v>
      </c>
      <c r="N26" s="39">
        <f t="shared" si="21"/>
        <v>45609</v>
      </c>
      <c r="O26" s="39">
        <f t="shared" si="21"/>
        <v>45610</v>
      </c>
      <c r="P26" s="39">
        <f t="shared" si="21"/>
        <v>45611</v>
      </c>
      <c r="Q26" s="39">
        <f t="shared" si="21"/>
        <v>45612</v>
      </c>
      <c r="R26" s="39">
        <f t="shared" si="21"/>
        <v>45613</v>
      </c>
      <c r="S26" s="39">
        <f t="shared" si="21"/>
        <v>45614</v>
      </c>
      <c r="T26" s="39">
        <f t="shared" si="21"/>
        <v>45615</v>
      </c>
      <c r="U26" s="39">
        <f t="shared" si="21"/>
        <v>45616</v>
      </c>
      <c r="V26" s="39">
        <f t="shared" si="21"/>
        <v>45617</v>
      </c>
      <c r="W26" s="39">
        <f t="shared" si="21"/>
        <v>45618</v>
      </c>
      <c r="X26" s="39">
        <f t="shared" si="21"/>
        <v>45619</v>
      </c>
      <c r="Y26" s="39">
        <f t="shared" si="21"/>
        <v>45620</v>
      </c>
      <c r="Z26" s="39">
        <f t="shared" si="21"/>
        <v>45621</v>
      </c>
      <c r="AA26" s="39">
        <f t="shared" si="21"/>
        <v>45622</v>
      </c>
      <c r="AB26" s="39">
        <f t="shared" si="21"/>
        <v>45623</v>
      </c>
      <c r="AC26" s="39">
        <f t="shared" si="21"/>
        <v>45624</v>
      </c>
      <c r="AD26" s="39">
        <f t="shared" si="21"/>
        <v>45625</v>
      </c>
      <c r="AE26" s="39">
        <f t="shared" si="21"/>
        <v>45626</v>
      </c>
      <c r="AF26" s="70" t="str">
        <f t="shared" si="21"/>
        <v/>
      </c>
    </row>
    <row r="27" spans="1:32" x14ac:dyDescent="0.75">
      <c r="A27" s="216">
        <v>44896</v>
      </c>
      <c r="B27" s="38">
        <f t="shared" ref="B27:AF27" si="22">B28</f>
        <v>45627</v>
      </c>
      <c r="C27" s="38">
        <f t="shared" si="22"/>
        <v>45628</v>
      </c>
      <c r="D27" s="38">
        <f t="shared" si="22"/>
        <v>45629</v>
      </c>
      <c r="E27" s="38">
        <f t="shared" si="22"/>
        <v>45630</v>
      </c>
      <c r="F27" s="38">
        <f t="shared" si="22"/>
        <v>45631</v>
      </c>
      <c r="G27" s="38">
        <f t="shared" si="22"/>
        <v>45632</v>
      </c>
      <c r="H27" s="38">
        <f t="shared" si="22"/>
        <v>45633</v>
      </c>
      <c r="I27" s="38">
        <f t="shared" si="22"/>
        <v>45634</v>
      </c>
      <c r="J27" s="38">
        <f t="shared" si="22"/>
        <v>45635</v>
      </c>
      <c r="K27" s="38">
        <f t="shared" si="22"/>
        <v>45636</v>
      </c>
      <c r="L27" s="38">
        <f t="shared" si="22"/>
        <v>45637</v>
      </c>
      <c r="M27" s="38">
        <f t="shared" si="22"/>
        <v>45638</v>
      </c>
      <c r="N27" s="38">
        <f t="shared" si="22"/>
        <v>45639</v>
      </c>
      <c r="O27" s="38">
        <f t="shared" si="22"/>
        <v>45640</v>
      </c>
      <c r="P27" s="38">
        <f t="shared" si="22"/>
        <v>45641</v>
      </c>
      <c r="Q27" s="38">
        <f t="shared" si="22"/>
        <v>45642</v>
      </c>
      <c r="R27" s="38">
        <f t="shared" si="22"/>
        <v>45643</v>
      </c>
      <c r="S27" s="38">
        <f t="shared" si="22"/>
        <v>45644</v>
      </c>
      <c r="T27" s="38">
        <f t="shared" si="22"/>
        <v>45645</v>
      </c>
      <c r="U27" s="38">
        <f t="shared" si="22"/>
        <v>45646</v>
      </c>
      <c r="V27" s="38">
        <f t="shared" si="22"/>
        <v>45647</v>
      </c>
      <c r="W27" s="38">
        <f t="shared" si="22"/>
        <v>45648</v>
      </c>
      <c r="X27" s="38">
        <f t="shared" si="22"/>
        <v>45649</v>
      </c>
      <c r="Y27" s="38">
        <f t="shared" si="22"/>
        <v>45650</v>
      </c>
      <c r="Z27" s="38">
        <f t="shared" si="22"/>
        <v>45651</v>
      </c>
      <c r="AA27" s="38">
        <f t="shared" si="22"/>
        <v>45652</v>
      </c>
      <c r="AB27" s="38">
        <f t="shared" si="22"/>
        <v>45653</v>
      </c>
      <c r="AC27" s="38">
        <f t="shared" si="22"/>
        <v>45654</v>
      </c>
      <c r="AD27" s="38">
        <f t="shared" si="22"/>
        <v>45655</v>
      </c>
      <c r="AE27" s="38">
        <f t="shared" si="22"/>
        <v>45656</v>
      </c>
      <c r="AF27" s="38">
        <f t="shared" si="22"/>
        <v>45657</v>
      </c>
    </row>
    <row r="28" spans="1:32" x14ac:dyDescent="0.75">
      <c r="A28" s="216"/>
      <c r="B28" s="39">
        <f>EDATE(B26,1)</f>
        <v>45627</v>
      </c>
      <c r="C28" s="39">
        <f t="shared" ref="C28:AF28" si="23">IFERROR(IF(MONTH(B28+1)=MONTH($B28),B28+1,""),"")</f>
        <v>45628</v>
      </c>
      <c r="D28" s="39">
        <f t="shared" si="23"/>
        <v>45629</v>
      </c>
      <c r="E28" s="39">
        <f t="shared" si="23"/>
        <v>45630</v>
      </c>
      <c r="F28" s="39">
        <f t="shared" si="23"/>
        <v>45631</v>
      </c>
      <c r="G28" s="39">
        <f t="shared" si="23"/>
        <v>45632</v>
      </c>
      <c r="H28" s="39">
        <f t="shared" si="23"/>
        <v>45633</v>
      </c>
      <c r="I28" s="39">
        <f t="shared" si="23"/>
        <v>45634</v>
      </c>
      <c r="J28" s="39">
        <f t="shared" si="23"/>
        <v>45635</v>
      </c>
      <c r="K28" s="39">
        <f t="shared" si="23"/>
        <v>45636</v>
      </c>
      <c r="L28" s="39">
        <f t="shared" si="23"/>
        <v>45637</v>
      </c>
      <c r="M28" s="39">
        <f t="shared" si="23"/>
        <v>45638</v>
      </c>
      <c r="N28" s="39">
        <f t="shared" si="23"/>
        <v>45639</v>
      </c>
      <c r="O28" s="39">
        <f t="shared" si="23"/>
        <v>45640</v>
      </c>
      <c r="P28" s="39">
        <f t="shared" si="23"/>
        <v>45641</v>
      </c>
      <c r="Q28" s="39">
        <f t="shared" si="23"/>
        <v>45642</v>
      </c>
      <c r="R28" s="39">
        <f t="shared" si="23"/>
        <v>45643</v>
      </c>
      <c r="S28" s="39">
        <f t="shared" si="23"/>
        <v>45644</v>
      </c>
      <c r="T28" s="39">
        <f t="shared" si="23"/>
        <v>45645</v>
      </c>
      <c r="U28" s="39">
        <f t="shared" si="23"/>
        <v>45646</v>
      </c>
      <c r="V28" s="39">
        <f t="shared" si="23"/>
        <v>45647</v>
      </c>
      <c r="W28" s="39">
        <f t="shared" si="23"/>
        <v>45648</v>
      </c>
      <c r="X28" s="39">
        <f t="shared" si="23"/>
        <v>45649</v>
      </c>
      <c r="Y28" s="39">
        <f t="shared" si="23"/>
        <v>45650</v>
      </c>
      <c r="Z28" s="39">
        <f t="shared" si="23"/>
        <v>45651</v>
      </c>
      <c r="AA28" s="39">
        <f t="shared" si="23"/>
        <v>45652</v>
      </c>
      <c r="AB28" s="39">
        <f t="shared" si="23"/>
        <v>45653</v>
      </c>
      <c r="AC28" s="39">
        <f t="shared" si="23"/>
        <v>45654</v>
      </c>
      <c r="AD28" s="39">
        <f t="shared" si="23"/>
        <v>45655</v>
      </c>
      <c r="AE28" s="39">
        <f t="shared" si="23"/>
        <v>45656</v>
      </c>
      <c r="AF28" s="39">
        <f t="shared" si="23"/>
        <v>45657</v>
      </c>
    </row>
  </sheetData>
  <mergeCells count="12">
    <mergeCell ref="A5:A6"/>
    <mergeCell ref="A7:A8"/>
    <mergeCell ref="A9:A10"/>
    <mergeCell ref="A11:A12"/>
    <mergeCell ref="A13:A14"/>
    <mergeCell ref="A25:A26"/>
    <mergeCell ref="A27:A28"/>
    <mergeCell ref="A15:A16"/>
    <mergeCell ref="A17:A18"/>
    <mergeCell ref="A19:A20"/>
    <mergeCell ref="A21:A22"/>
    <mergeCell ref="A23:A24"/>
  </mergeCells>
  <conditionalFormatting sqref="B5:AF28">
    <cfRule type="expression" dxfId="17" priority="36">
      <formula>WEEKDAY(B5,2)&gt;5</formula>
    </cfRule>
  </conditionalFormatting>
  <pageMargins left="0.7" right="0.7" top="0.78740157500000008" bottom="0.78740157500000008" header="0.3" footer="0.3"/>
  <pageSetup paperSize="9" orientation="portrait"/>
  <extLst>
    <ext xmlns:x14="http://schemas.microsoft.com/office/spreadsheetml/2009/9/main" uri="{78C0D931-6437-407d-A8EE-F0AAD7539E65}">
      <x14:conditionalFormattings>
        <x14:conditionalFormatting xmlns:xm="http://schemas.microsoft.com/office/excel/2006/main">
          <x14:cfRule type="expression" priority="17" id="{00A10070-0097-4620-A3FF-0048009A0063}">
            <xm:f>IF('Start Data'!$B$3='Public Holidays'!$C$2,VLOOKUP(B5,'Public Holidays'!$C$3:$C$21,1,0),0)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6" id="{00D100C0-00B8-42EB-BFE7-006E003A00A9}">
            <xm:f>IF('Start Data'!$B$3='Public Holidays'!$B$2,VLOOKUP(B5,'Public Holidays'!$B$3:$B$21,1,0),0)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5" id="{006C008D-0022-457F-86A0-007C002B00E7}">
            <xm:f>IF('Start Data'!$B$3='Public Holidays'!$D$2,VLOOKUP(B5,'Public Holidays'!$D$3:$D$21,1,0),0)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4" id="{00B8001D-002C-4E55-B389-0048004B00B6}">
            <xm:f>IF('Start Data'!$B$3='Public Holidays'!$E$2,VLOOKUP(B5,'Public Holidays'!$E$3:$E$21,1,0),0)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3" id="{00A50089-0079-4AFC-9BE0-0009006500C7}">
            <xm:f>IF('Start Data'!$B$3='Public Holidays'!$F$2,VLOOKUP(B5,'Public Holidays'!$F$3:$F$21,1,0),0)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2" id="{00970070-0002-4EB0-B30D-004200F700B3}">
            <xm:f>IF('Start Data'!$B$3='Public Holidays'!$G$2,VLOOKUP(B5,'Public Holidays'!$G$3:$G$21,1,0),0)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1" id="{00C40019-00D8-460E-9510-004B00EC002D}">
            <xm:f>IF('Start Data'!$B$3='Public Holidays'!$H$2,VLOOKUP(B5,'Public Holidays'!$H$3:$H$21,1,0),0)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0" id="{00550031-000B-438E-990C-00ED00620024}">
            <xm:f>IF('Start Data'!$B$3='Public Holidays'!$I$2,VLOOKUP(B5,'Public Holidays'!$I$3:$I$21,1,0),0)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9" id="{00670012-00C6-45B3-A3A5-003D003A0070}">
            <xm:f>IF('Start Data'!$B$3='Public Holidays'!$J$2,VLOOKUP(B5,'Public Holidays'!$J$3:$J$21,1,0),0)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8" id="{00840004-0075-4B56-8FF0-0005005400BD}">
            <xm:f>IF('Start Data'!$B$3='Public Holidays'!$K$2,VLOOKUP(B5,'Public Holidays'!$K$3:$K$21,1,0),0)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7" id="{004C0034-004A-4B28-BE29-0031004F0061}">
            <xm:f>IF('Start Data'!$B$3='Public Holidays'!$L$2,VLOOKUP(B5,'Public Holidays'!$L$3:$L$21,1,0),0)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6" id="{009D0090-00F6-482C-B889-00C5002100AC}">
            <xm:f>IF('Start Data'!$B$3='Public Holidays'!$M$2,VLOOKUP(B5,'Public Holidays'!$M$3:$M$21,1,0),0)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5" id="{0051004B-001C-4093-9576-000A00CD0031}">
            <xm:f>IF('Start Data'!$B$3='Public Holidays'!$N$2,VLOOKUP(B5,'Public Holidays'!$N$3:$N$21,1,0),0)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4" id="{0028004B-00C3-4DC6-948C-00BE00510071}">
            <xm:f>IF('Start Data'!$B$3='Public Holidays'!$O$2,VLOOKUP(B5,'Public Holidays'!$O$3:$O$21,1,0),0)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3" id="{00730086-00CB-4FC7-A542-0097007C0012}">
            <xm:f>IF('Start Data'!$B$3='Public Holidays'!$P$2,VLOOKUP(B5,'Public Holidays'!$P$3:$P$21,1,0),0)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2" id="{007300B6-003F-4C42-9957-00AE004B00ED}">
            <xm:f>IF('Start Data'!$B$3='Public Holidays'!$Q$2,VLOOKUP(B5,'Public Holidays'!$Q$3:$Q$21,1,0),0)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 id="{004E00F1-00A3-4FDD-88AC-005700C0000C}">
            <xm:f>VLOOKUP(B5,'Public Holidays'!$B$25:$B$31,1,0)</xm:f>
            <x14:dxf>
              <fill>
                <patternFill patternType="solid">
                  <fgColor theme="8" tint="0.79998168889431442"/>
                  <bgColor theme="8" tint="0.79998168889431442"/>
                </patternFill>
              </fill>
            </x14:dxf>
          </x14:cfRule>
          <xm:sqref>B5:AF28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61"/>
  <sheetViews>
    <sheetView showGridLines="0" topLeftCell="A13" workbookViewId="0">
      <selection activeCell="C15" sqref="C15"/>
    </sheetView>
  </sheetViews>
  <sheetFormatPr baseColWidth="10" defaultColWidth="11.40625" defaultRowHeight="16" x14ac:dyDescent="0.8"/>
  <cols>
    <col min="1" max="1" width="26.54296875" style="72" customWidth="1"/>
    <col min="2" max="2" width="14.26953125" style="72" customWidth="1"/>
    <col min="3" max="3" width="11.40625" style="72"/>
    <col min="4" max="4" width="14.40625" style="72" customWidth="1"/>
    <col min="5" max="18" width="11.40625" style="72"/>
    <col min="19" max="19" width="22.26953125" style="72" customWidth="1"/>
    <col min="20" max="16384" width="11.40625" style="72"/>
  </cols>
  <sheetData>
    <row r="1" spans="1:19" x14ac:dyDescent="0.8">
      <c r="C1" s="72" t="s">
        <v>103</v>
      </c>
      <c r="D1" s="72">
        <f>Calendar!D2</f>
        <v>2024</v>
      </c>
    </row>
    <row r="2" spans="1:19" ht="27" customHeight="1" x14ac:dyDescent="0.8">
      <c r="A2" s="73" t="s">
        <v>104</v>
      </c>
      <c r="B2" s="74" t="s">
        <v>105</v>
      </c>
      <c r="C2" s="74" t="s">
        <v>106</v>
      </c>
      <c r="D2" s="74" t="s">
        <v>107</v>
      </c>
      <c r="E2" s="74" t="s">
        <v>108</v>
      </c>
      <c r="F2" s="74" t="s">
        <v>109</v>
      </c>
      <c r="G2" s="74" t="s">
        <v>110</v>
      </c>
      <c r="H2" s="74" t="s">
        <v>111</v>
      </c>
      <c r="I2" s="74" t="s">
        <v>112</v>
      </c>
      <c r="J2" s="74" t="s">
        <v>113</v>
      </c>
      <c r="K2" s="74" t="s">
        <v>114</v>
      </c>
      <c r="L2" s="74" t="s">
        <v>115</v>
      </c>
      <c r="M2" s="74" t="s">
        <v>116</v>
      </c>
      <c r="N2" s="74" t="s">
        <v>117</v>
      </c>
      <c r="O2" s="74" t="s">
        <v>118</v>
      </c>
      <c r="P2" s="74" t="s">
        <v>119</v>
      </c>
      <c r="Q2" s="74" t="s">
        <v>120</v>
      </c>
    </row>
    <row r="3" spans="1:19" ht="17.149999999999999" customHeight="1" x14ac:dyDescent="0.8">
      <c r="A3" s="75" t="s">
        <v>121</v>
      </c>
      <c r="B3" s="76">
        <f>B4-2</f>
        <v>45380</v>
      </c>
      <c r="C3" s="76">
        <f>C4-2</f>
        <v>45380</v>
      </c>
      <c r="D3" s="76">
        <f t="shared" ref="D3:Q3" si="0">D4-2</f>
        <v>45380</v>
      </c>
      <c r="E3" s="76">
        <f t="shared" si="0"/>
        <v>45380</v>
      </c>
      <c r="F3" s="76">
        <f t="shared" si="0"/>
        <v>45380</v>
      </c>
      <c r="G3" s="76">
        <f t="shared" si="0"/>
        <v>45380</v>
      </c>
      <c r="H3" s="76">
        <f t="shared" si="0"/>
        <v>45380</v>
      </c>
      <c r="I3" s="76">
        <f t="shared" si="0"/>
        <v>45380</v>
      </c>
      <c r="J3" s="76">
        <f t="shared" si="0"/>
        <v>45380</v>
      </c>
      <c r="K3" s="76">
        <f t="shared" si="0"/>
        <v>45380</v>
      </c>
      <c r="L3" s="76">
        <f t="shared" si="0"/>
        <v>45380</v>
      </c>
      <c r="M3" s="76">
        <f t="shared" si="0"/>
        <v>45380</v>
      </c>
      <c r="N3" s="76">
        <f t="shared" si="0"/>
        <v>45380</v>
      </c>
      <c r="O3" s="76">
        <f t="shared" si="0"/>
        <v>45380</v>
      </c>
      <c r="P3" s="76">
        <f t="shared" si="0"/>
        <v>45380</v>
      </c>
      <c r="Q3" s="76">
        <f t="shared" si="0"/>
        <v>45380</v>
      </c>
      <c r="S3" s="77" t="s">
        <v>105</v>
      </c>
    </row>
    <row r="4" spans="1:19" ht="17.149999999999999" customHeight="1" x14ac:dyDescent="0.8">
      <c r="A4" s="78" t="s">
        <v>122</v>
      </c>
      <c r="B4" s="79">
        <f>7*ROUND((4&amp;-$D$1)/7+MOD(19*MOD($D$1,19)-7,30)*0.14,)-6</f>
        <v>45382</v>
      </c>
      <c r="C4" s="79">
        <f>7*ROUND((4&amp;-$D$1)/7+MOD(19*MOD($D$1,19)-7,30)*0.14,)-6</f>
        <v>45382</v>
      </c>
      <c r="D4" s="79">
        <f t="shared" ref="D4:Q4" si="1">7*ROUND((4&amp;-$D$1)/7+MOD(19*MOD($D$1,19)-7,30)*0.14,)-6</f>
        <v>45382</v>
      </c>
      <c r="E4" s="79">
        <f t="shared" si="1"/>
        <v>45382</v>
      </c>
      <c r="F4" s="79">
        <f t="shared" si="1"/>
        <v>45382</v>
      </c>
      <c r="G4" s="79">
        <f t="shared" si="1"/>
        <v>45382</v>
      </c>
      <c r="H4" s="79">
        <f t="shared" si="1"/>
        <v>45382</v>
      </c>
      <c r="I4" s="79">
        <f t="shared" si="1"/>
        <v>45382</v>
      </c>
      <c r="J4" s="79">
        <f t="shared" si="1"/>
        <v>45382</v>
      </c>
      <c r="K4" s="79">
        <f t="shared" si="1"/>
        <v>45382</v>
      </c>
      <c r="L4" s="79">
        <f t="shared" si="1"/>
        <v>45382</v>
      </c>
      <c r="M4" s="79">
        <f t="shared" si="1"/>
        <v>45382</v>
      </c>
      <c r="N4" s="79">
        <f t="shared" si="1"/>
        <v>45382</v>
      </c>
      <c r="O4" s="79">
        <f t="shared" si="1"/>
        <v>45382</v>
      </c>
      <c r="P4" s="79">
        <f t="shared" si="1"/>
        <v>45382</v>
      </c>
      <c r="Q4" s="79">
        <f t="shared" si="1"/>
        <v>45382</v>
      </c>
      <c r="S4" s="77" t="s">
        <v>106</v>
      </c>
    </row>
    <row r="5" spans="1:19" ht="17.149999999999999" customHeight="1" x14ac:dyDescent="0.8">
      <c r="A5" s="80" t="s">
        <v>123</v>
      </c>
      <c r="B5" s="79">
        <f>B4+1</f>
        <v>45383</v>
      </c>
      <c r="C5" s="79">
        <f>C4+1</f>
        <v>45383</v>
      </c>
      <c r="D5" s="79">
        <f t="shared" ref="D5:Q5" si="2">D4+1</f>
        <v>45383</v>
      </c>
      <c r="E5" s="79">
        <f t="shared" si="2"/>
        <v>45383</v>
      </c>
      <c r="F5" s="79">
        <f t="shared" si="2"/>
        <v>45383</v>
      </c>
      <c r="G5" s="79">
        <f t="shared" si="2"/>
        <v>45383</v>
      </c>
      <c r="H5" s="79">
        <f t="shared" si="2"/>
        <v>45383</v>
      </c>
      <c r="I5" s="79">
        <f t="shared" si="2"/>
        <v>45383</v>
      </c>
      <c r="J5" s="79">
        <f t="shared" si="2"/>
        <v>45383</v>
      </c>
      <c r="K5" s="79">
        <f t="shared" si="2"/>
        <v>45383</v>
      </c>
      <c r="L5" s="79">
        <f t="shared" si="2"/>
        <v>45383</v>
      </c>
      <c r="M5" s="79">
        <f t="shared" si="2"/>
        <v>45383</v>
      </c>
      <c r="N5" s="79">
        <f t="shared" si="2"/>
        <v>45383</v>
      </c>
      <c r="O5" s="79">
        <f t="shared" si="2"/>
        <v>45383</v>
      </c>
      <c r="P5" s="79">
        <f t="shared" si="2"/>
        <v>45383</v>
      </c>
      <c r="Q5" s="79">
        <f t="shared" si="2"/>
        <v>45383</v>
      </c>
      <c r="S5" s="77" t="s">
        <v>107</v>
      </c>
    </row>
    <row r="6" spans="1:19" ht="17.149999999999999" customHeight="1" x14ac:dyDescent="0.8">
      <c r="A6" s="80" t="s">
        <v>124</v>
      </c>
      <c r="B6" s="79">
        <f>B4+39</f>
        <v>45421</v>
      </c>
      <c r="C6" s="79">
        <f>C4+39</f>
        <v>45421</v>
      </c>
      <c r="D6" s="79">
        <f t="shared" ref="D6:Q6" si="3">D4+39</f>
        <v>45421</v>
      </c>
      <c r="E6" s="79">
        <f t="shared" si="3"/>
        <v>45421</v>
      </c>
      <c r="F6" s="79">
        <f t="shared" si="3"/>
        <v>45421</v>
      </c>
      <c r="G6" s="79">
        <f t="shared" si="3"/>
        <v>45421</v>
      </c>
      <c r="H6" s="79">
        <f t="shared" si="3"/>
        <v>45421</v>
      </c>
      <c r="I6" s="79">
        <f t="shared" si="3"/>
        <v>45421</v>
      </c>
      <c r="J6" s="79">
        <f t="shared" si="3"/>
        <v>45421</v>
      </c>
      <c r="K6" s="79">
        <f t="shared" si="3"/>
        <v>45421</v>
      </c>
      <c r="L6" s="79">
        <f t="shared" si="3"/>
        <v>45421</v>
      </c>
      <c r="M6" s="79">
        <f t="shared" si="3"/>
        <v>45421</v>
      </c>
      <c r="N6" s="79">
        <f t="shared" si="3"/>
        <v>45421</v>
      </c>
      <c r="O6" s="79">
        <f t="shared" si="3"/>
        <v>45421</v>
      </c>
      <c r="P6" s="79">
        <f t="shared" si="3"/>
        <v>45421</v>
      </c>
      <c r="Q6" s="79">
        <f t="shared" si="3"/>
        <v>45421</v>
      </c>
      <c r="S6" s="77" t="s">
        <v>108</v>
      </c>
    </row>
    <row r="7" spans="1:19" ht="17.149999999999999" customHeight="1" x14ac:dyDescent="0.8">
      <c r="A7" s="80" t="s">
        <v>125</v>
      </c>
      <c r="B7" s="79">
        <f>B4+50</f>
        <v>45432</v>
      </c>
      <c r="C7" s="79">
        <f>C4+50</f>
        <v>45432</v>
      </c>
      <c r="D7" s="79">
        <f t="shared" ref="D7:Q7" si="4">D4+50</f>
        <v>45432</v>
      </c>
      <c r="E7" s="79">
        <f t="shared" si="4"/>
        <v>45432</v>
      </c>
      <c r="F7" s="79">
        <f t="shared" si="4"/>
        <v>45432</v>
      </c>
      <c r="G7" s="79">
        <f t="shared" si="4"/>
        <v>45432</v>
      </c>
      <c r="H7" s="79">
        <f t="shared" si="4"/>
        <v>45432</v>
      </c>
      <c r="I7" s="79">
        <f t="shared" si="4"/>
        <v>45432</v>
      </c>
      <c r="J7" s="79">
        <f t="shared" si="4"/>
        <v>45432</v>
      </c>
      <c r="K7" s="79">
        <f t="shared" si="4"/>
        <v>45432</v>
      </c>
      <c r="L7" s="79">
        <f t="shared" si="4"/>
        <v>45432</v>
      </c>
      <c r="M7" s="79">
        <f t="shared" si="4"/>
        <v>45432</v>
      </c>
      <c r="N7" s="79">
        <f t="shared" si="4"/>
        <v>45432</v>
      </c>
      <c r="O7" s="79">
        <f t="shared" si="4"/>
        <v>45432</v>
      </c>
      <c r="P7" s="79">
        <f t="shared" si="4"/>
        <v>45432</v>
      </c>
      <c r="Q7" s="79">
        <f t="shared" si="4"/>
        <v>45432</v>
      </c>
      <c r="S7" s="77" t="s">
        <v>109</v>
      </c>
    </row>
    <row r="8" spans="1:19" ht="17.149999999999999" customHeight="1" x14ac:dyDescent="0.8">
      <c r="A8" s="80" t="s">
        <v>126</v>
      </c>
      <c r="B8" s="79">
        <f>DATE($D$1,10,3)</f>
        <v>45568</v>
      </c>
      <c r="C8" s="79">
        <f>DATE($D$1,10,3)</f>
        <v>45568</v>
      </c>
      <c r="D8" s="79">
        <f t="shared" ref="D8:Q8" si="5">DATE($D$1,10,3)</f>
        <v>45568</v>
      </c>
      <c r="E8" s="79">
        <f t="shared" si="5"/>
        <v>45568</v>
      </c>
      <c r="F8" s="79">
        <f t="shared" si="5"/>
        <v>45568</v>
      </c>
      <c r="G8" s="79">
        <f t="shared" si="5"/>
        <v>45568</v>
      </c>
      <c r="H8" s="79">
        <f t="shared" si="5"/>
        <v>45568</v>
      </c>
      <c r="I8" s="79">
        <f t="shared" si="5"/>
        <v>45568</v>
      </c>
      <c r="J8" s="79">
        <f t="shared" si="5"/>
        <v>45568</v>
      </c>
      <c r="K8" s="79">
        <f t="shared" si="5"/>
        <v>45568</v>
      </c>
      <c r="L8" s="79">
        <f t="shared" si="5"/>
        <v>45568</v>
      </c>
      <c r="M8" s="79">
        <f t="shared" si="5"/>
        <v>45568</v>
      </c>
      <c r="N8" s="79">
        <f t="shared" si="5"/>
        <v>45568</v>
      </c>
      <c r="O8" s="79">
        <f t="shared" si="5"/>
        <v>45568</v>
      </c>
      <c r="P8" s="79">
        <f t="shared" si="5"/>
        <v>45568</v>
      </c>
      <c r="Q8" s="79">
        <f t="shared" si="5"/>
        <v>45568</v>
      </c>
      <c r="S8" s="77" t="s">
        <v>110</v>
      </c>
    </row>
    <row r="9" spans="1:19" ht="17.149999999999999" customHeight="1" x14ac:dyDescent="0.8">
      <c r="A9" s="80" t="s">
        <v>127</v>
      </c>
      <c r="B9" s="79">
        <f>DATE($D$1,1,1)</f>
        <v>45292</v>
      </c>
      <c r="C9" s="79">
        <f>DATE($D$1,1,1)</f>
        <v>45292</v>
      </c>
      <c r="D9" s="79">
        <f t="shared" ref="D9:Q9" si="6">DATE($D$1,1,1)</f>
        <v>45292</v>
      </c>
      <c r="E9" s="79">
        <f t="shared" si="6"/>
        <v>45292</v>
      </c>
      <c r="F9" s="79">
        <f t="shared" si="6"/>
        <v>45292</v>
      </c>
      <c r="G9" s="79">
        <f t="shared" si="6"/>
        <v>45292</v>
      </c>
      <c r="H9" s="79">
        <f t="shared" si="6"/>
        <v>45292</v>
      </c>
      <c r="I9" s="79">
        <f t="shared" si="6"/>
        <v>45292</v>
      </c>
      <c r="J9" s="79">
        <f t="shared" si="6"/>
        <v>45292</v>
      </c>
      <c r="K9" s="79">
        <f t="shared" si="6"/>
        <v>45292</v>
      </c>
      <c r="L9" s="79">
        <f t="shared" si="6"/>
        <v>45292</v>
      </c>
      <c r="M9" s="79">
        <f t="shared" si="6"/>
        <v>45292</v>
      </c>
      <c r="N9" s="79">
        <f t="shared" si="6"/>
        <v>45292</v>
      </c>
      <c r="O9" s="79">
        <f t="shared" si="6"/>
        <v>45292</v>
      </c>
      <c r="P9" s="79">
        <f t="shared" si="6"/>
        <v>45292</v>
      </c>
      <c r="Q9" s="79">
        <f t="shared" si="6"/>
        <v>45292</v>
      </c>
      <c r="S9" s="77" t="s">
        <v>111</v>
      </c>
    </row>
    <row r="10" spans="1:19" ht="17.149999999999999" customHeight="1" x14ac:dyDescent="0.8">
      <c r="A10" s="80" t="s">
        <v>128</v>
      </c>
      <c r="B10" s="79">
        <f>DATE($D$1,5,1)</f>
        <v>45413</v>
      </c>
      <c r="C10" s="79">
        <f>DATE($D$1,5,1)</f>
        <v>45413</v>
      </c>
      <c r="D10" s="79">
        <f t="shared" ref="D10:Q10" si="7">DATE($D$1,5,1)</f>
        <v>45413</v>
      </c>
      <c r="E10" s="79">
        <f t="shared" si="7"/>
        <v>45413</v>
      </c>
      <c r="F10" s="79">
        <f t="shared" si="7"/>
        <v>45413</v>
      </c>
      <c r="G10" s="79">
        <f t="shared" si="7"/>
        <v>45413</v>
      </c>
      <c r="H10" s="79">
        <f t="shared" si="7"/>
        <v>45413</v>
      </c>
      <c r="I10" s="79">
        <f t="shared" si="7"/>
        <v>45413</v>
      </c>
      <c r="J10" s="79">
        <f t="shared" si="7"/>
        <v>45413</v>
      </c>
      <c r="K10" s="79">
        <f t="shared" si="7"/>
        <v>45413</v>
      </c>
      <c r="L10" s="79">
        <f t="shared" si="7"/>
        <v>45413</v>
      </c>
      <c r="M10" s="79">
        <f t="shared" si="7"/>
        <v>45413</v>
      </c>
      <c r="N10" s="79">
        <f t="shared" si="7"/>
        <v>45413</v>
      </c>
      <c r="O10" s="79">
        <f t="shared" si="7"/>
        <v>45413</v>
      </c>
      <c r="P10" s="79">
        <f t="shared" si="7"/>
        <v>45413</v>
      </c>
      <c r="Q10" s="79">
        <f t="shared" si="7"/>
        <v>45413</v>
      </c>
      <c r="S10" s="77" t="s">
        <v>112</v>
      </c>
    </row>
    <row r="11" spans="1:19" ht="17.149999999999999" customHeight="1" x14ac:dyDescent="0.8">
      <c r="A11" s="80" t="s">
        <v>129</v>
      </c>
      <c r="B11" s="79">
        <f>DATE($D$1,12,24)</f>
        <v>45650</v>
      </c>
      <c r="C11" s="79">
        <f>DATE($D$1,12,24)</f>
        <v>45650</v>
      </c>
      <c r="D11" s="79">
        <f t="shared" ref="D11:Q11" si="8">DATE($D$1,12,24)</f>
        <v>45650</v>
      </c>
      <c r="E11" s="79">
        <f t="shared" si="8"/>
        <v>45650</v>
      </c>
      <c r="F11" s="79">
        <f t="shared" si="8"/>
        <v>45650</v>
      </c>
      <c r="G11" s="79">
        <f t="shared" si="8"/>
        <v>45650</v>
      </c>
      <c r="H11" s="79">
        <f t="shared" si="8"/>
        <v>45650</v>
      </c>
      <c r="I11" s="79">
        <f t="shared" si="8"/>
        <v>45650</v>
      </c>
      <c r="J11" s="79">
        <f t="shared" si="8"/>
        <v>45650</v>
      </c>
      <c r="K11" s="79">
        <f t="shared" si="8"/>
        <v>45650</v>
      </c>
      <c r="L11" s="79">
        <f t="shared" si="8"/>
        <v>45650</v>
      </c>
      <c r="M11" s="79">
        <f t="shared" si="8"/>
        <v>45650</v>
      </c>
      <c r="N11" s="79">
        <f t="shared" si="8"/>
        <v>45650</v>
      </c>
      <c r="O11" s="79">
        <f t="shared" si="8"/>
        <v>45650</v>
      </c>
      <c r="P11" s="79">
        <f t="shared" si="8"/>
        <v>45650</v>
      </c>
      <c r="Q11" s="79">
        <f t="shared" si="8"/>
        <v>45650</v>
      </c>
      <c r="S11" s="77" t="s">
        <v>113</v>
      </c>
    </row>
    <row r="12" spans="1:19" ht="17.149999999999999" customHeight="1" x14ac:dyDescent="0.8">
      <c r="A12" s="80" t="s">
        <v>130</v>
      </c>
      <c r="B12" s="79">
        <f>DATE($D$1,12,25)</f>
        <v>45651</v>
      </c>
      <c r="C12" s="79">
        <f>DATE($D$1,12,25)</f>
        <v>45651</v>
      </c>
      <c r="D12" s="79">
        <f t="shared" ref="D12:Q12" si="9">DATE($D$1,12,25)</f>
        <v>45651</v>
      </c>
      <c r="E12" s="79">
        <f t="shared" si="9"/>
        <v>45651</v>
      </c>
      <c r="F12" s="79">
        <f t="shared" si="9"/>
        <v>45651</v>
      </c>
      <c r="G12" s="79">
        <f t="shared" si="9"/>
        <v>45651</v>
      </c>
      <c r="H12" s="79">
        <f t="shared" si="9"/>
        <v>45651</v>
      </c>
      <c r="I12" s="79">
        <f t="shared" si="9"/>
        <v>45651</v>
      </c>
      <c r="J12" s="79">
        <f t="shared" si="9"/>
        <v>45651</v>
      </c>
      <c r="K12" s="79">
        <f t="shared" si="9"/>
        <v>45651</v>
      </c>
      <c r="L12" s="79">
        <f t="shared" si="9"/>
        <v>45651</v>
      </c>
      <c r="M12" s="79">
        <f t="shared" si="9"/>
        <v>45651</v>
      </c>
      <c r="N12" s="79">
        <f t="shared" si="9"/>
        <v>45651</v>
      </c>
      <c r="O12" s="79">
        <f t="shared" si="9"/>
        <v>45651</v>
      </c>
      <c r="P12" s="79">
        <f t="shared" si="9"/>
        <v>45651</v>
      </c>
      <c r="Q12" s="79">
        <f t="shared" si="9"/>
        <v>45651</v>
      </c>
      <c r="S12" s="77" t="s">
        <v>114</v>
      </c>
    </row>
    <row r="13" spans="1:19" ht="17.149999999999999" customHeight="1" x14ac:dyDescent="0.8">
      <c r="A13" s="80" t="s">
        <v>131</v>
      </c>
      <c r="B13" s="79">
        <f>DATE($D$1,12,26)</f>
        <v>45652</v>
      </c>
      <c r="C13" s="79">
        <f>DATE($D$1,12,26)</f>
        <v>45652</v>
      </c>
      <c r="D13" s="79">
        <f t="shared" ref="D13:Q13" si="10">DATE($D$1,12,26)</f>
        <v>45652</v>
      </c>
      <c r="E13" s="79">
        <f t="shared" si="10"/>
        <v>45652</v>
      </c>
      <c r="F13" s="79">
        <f t="shared" si="10"/>
        <v>45652</v>
      </c>
      <c r="G13" s="79">
        <f t="shared" si="10"/>
        <v>45652</v>
      </c>
      <c r="H13" s="79">
        <f t="shared" si="10"/>
        <v>45652</v>
      </c>
      <c r="I13" s="79">
        <f t="shared" si="10"/>
        <v>45652</v>
      </c>
      <c r="J13" s="79">
        <f t="shared" si="10"/>
        <v>45652</v>
      </c>
      <c r="K13" s="79">
        <f t="shared" si="10"/>
        <v>45652</v>
      </c>
      <c r="L13" s="79">
        <f t="shared" si="10"/>
        <v>45652</v>
      </c>
      <c r="M13" s="79">
        <f t="shared" si="10"/>
        <v>45652</v>
      </c>
      <c r="N13" s="79">
        <f t="shared" si="10"/>
        <v>45652</v>
      </c>
      <c r="O13" s="79">
        <f t="shared" si="10"/>
        <v>45652</v>
      </c>
      <c r="P13" s="79">
        <f t="shared" si="10"/>
        <v>45652</v>
      </c>
      <c r="Q13" s="79">
        <f t="shared" si="10"/>
        <v>45652</v>
      </c>
      <c r="S13" s="77" t="s">
        <v>115</v>
      </c>
    </row>
    <row r="14" spans="1:19" ht="17.149999999999999" customHeight="1" x14ac:dyDescent="0.8">
      <c r="A14" s="81" t="s">
        <v>132</v>
      </c>
      <c r="B14" s="79">
        <f>DATE($D$1,12,31)</f>
        <v>45657</v>
      </c>
      <c r="C14" s="79">
        <f>DATE($D$1,12,31)</f>
        <v>45657</v>
      </c>
      <c r="D14" s="79">
        <f t="shared" ref="D14:Q14" si="11">DATE($D$1,12,31)</f>
        <v>45657</v>
      </c>
      <c r="E14" s="79">
        <f t="shared" si="11"/>
        <v>45657</v>
      </c>
      <c r="F14" s="79">
        <f t="shared" si="11"/>
        <v>45657</v>
      </c>
      <c r="G14" s="79">
        <f t="shared" si="11"/>
        <v>45657</v>
      </c>
      <c r="H14" s="79">
        <f t="shared" si="11"/>
        <v>45657</v>
      </c>
      <c r="I14" s="79">
        <f t="shared" si="11"/>
        <v>45657</v>
      </c>
      <c r="J14" s="79">
        <f t="shared" si="11"/>
        <v>45657</v>
      </c>
      <c r="K14" s="79">
        <f t="shared" si="11"/>
        <v>45657</v>
      </c>
      <c r="L14" s="79">
        <f t="shared" si="11"/>
        <v>45657</v>
      </c>
      <c r="M14" s="79">
        <f t="shared" si="11"/>
        <v>45657</v>
      </c>
      <c r="N14" s="79">
        <f t="shared" si="11"/>
        <v>45657</v>
      </c>
      <c r="O14" s="79">
        <f t="shared" si="11"/>
        <v>45657</v>
      </c>
      <c r="P14" s="79">
        <f t="shared" si="11"/>
        <v>45657</v>
      </c>
      <c r="Q14" s="79">
        <f t="shared" si="11"/>
        <v>45657</v>
      </c>
      <c r="S14" s="77" t="s">
        <v>116</v>
      </c>
    </row>
    <row r="15" spans="1:19" ht="17.149999999999999" customHeight="1" x14ac:dyDescent="0.8">
      <c r="A15" s="80" t="s">
        <v>133</v>
      </c>
      <c r="B15" s="79">
        <f>DATE($D$1,10,31)</f>
        <v>45596</v>
      </c>
      <c r="C15" s="79"/>
      <c r="D15" s="79"/>
      <c r="E15" s="79"/>
      <c r="F15" s="79">
        <f t="shared" ref="F15:Q15" si="12">DATE($D$1,10,31)</f>
        <v>45596</v>
      </c>
      <c r="G15" s="79">
        <f t="shared" si="12"/>
        <v>45596</v>
      </c>
      <c r="H15" s="79">
        <f t="shared" si="12"/>
        <v>45596</v>
      </c>
      <c r="I15" s="79"/>
      <c r="J15" s="79">
        <f t="shared" si="12"/>
        <v>45596</v>
      </c>
      <c r="K15" s="79">
        <f t="shared" si="12"/>
        <v>45596</v>
      </c>
      <c r="L15" s="79"/>
      <c r="M15" s="79"/>
      <c r="N15" s="79"/>
      <c r="O15" s="79">
        <f t="shared" si="12"/>
        <v>45596</v>
      </c>
      <c r="P15" s="79">
        <f t="shared" si="12"/>
        <v>45596</v>
      </c>
      <c r="Q15" s="79">
        <f t="shared" si="12"/>
        <v>45596</v>
      </c>
      <c r="S15" s="77" t="s">
        <v>117</v>
      </c>
    </row>
    <row r="16" spans="1:19" x14ac:dyDescent="0.8">
      <c r="A16" s="80" t="s">
        <v>134</v>
      </c>
      <c r="B16" s="82"/>
      <c r="C16" s="79">
        <f>DATE($D$1,1,6)</f>
        <v>45297</v>
      </c>
      <c r="D16" s="79">
        <f>DATE($D$1,1,6)</f>
        <v>45297</v>
      </c>
      <c r="E16" s="79"/>
      <c r="F16" s="79"/>
      <c r="G16" s="79"/>
      <c r="H16" s="79"/>
      <c r="I16" s="79"/>
      <c r="J16" s="79"/>
      <c r="K16" s="79"/>
      <c r="L16" s="79"/>
      <c r="M16" s="79"/>
      <c r="N16" s="79"/>
      <c r="O16" s="79"/>
      <c r="P16" s="79">
        <f>DATE($D$1,1,6)</f>
        <v>45297</v>
      </c>
      <c r="Q16" s="82"/>
      <c r="S16" s="77" t="s">
        <v>118</v>
      </c>
    </row>
    <row r="17" spans="1:19" x14ac:dyDescent="0.8">
      <c r="A17" s="80" t="s">
        <v>135</v>
      </c>
      <c r="B17" s="82"/>
      <c r="C17" s="79">
        <f>7*ROUND((4&amp;-$D$1)/7+MOD(19*MOD($D$1,19)-7,30)*0.14,)-6+60</f>
        <v>45442</v>
      </c>
      <c r="D17" s="79">
        <f>7*ROUND((4&amp;-$D$1)/7+MOD(19*MOD($D$1,19)-7,30)*0.14,)-6+60</f>
        <v>45442</v>
      </c>
      <c r="E17" s="79"/>
      <c r="F17" s="79"/>
      <c r="G17" s="79"/>
      <c r="H17" s="79"/>
      <c r="I17" s="79">
        <f t="shared" ref="I17:N17" si="13">7*ROUND((4&amp;-$D$1)/7+MOD(19*MOD($D$1,19)-7,30)*0.14,)-6+60</f>
        <v>45442</v>
      </c>
      <c r="J17" s="79"/>
      <c r="K17" s="79"/>
      <c r="L17" s="79">
        <f t="shared" si="13"/>
        <v>45442</v>
      </c>
      <c r="M17" s="79">
        <f t="shared" si="13"/>
        <v>45442</v>
      </c>
      <c r="N17" s="79">
        <f t="shared" si="13"/>
        <v>45442</v>
      </c>
      <c r="O17" s="82"/>
      <c r="P17" s="82"/>
      <c r="Q17" s="82"/>
      <c r="S17" s="77" t="s">
        <v>119</v>
      </c>
    </row>
    <row r="18" spans="1:19" x14ac:dyDescent="0.8">
      <c r="A18" s="80" t="s">
        <v>136</v>
      </c>
      <c r="B18" s="83"/>
      <c r="C18" s="79"/>
      <c r="D18" s="79">
        <f>DATE($D$1,8,15)</f>
        <v>45519</v>
      </c>
      <c r="E18" s="79"/>
      <c r="F18" s="79"/>
      <c r="G18" s="79"/>
      <c r="H18" s="79"/>
      <c r="I18" s="79"/>
      <c r="J18" s="79"/>
      <c r="K18" s="79"/>
      <c r="L18" s="79"/>
      <c r="M18" s="79"/>
      <c r="N18" s="79">
        <f>DATE($D$1,8,15)</f>
        <v>45519</v>
      </c>
      <c r="O18" s="82"/>
      <c r="P18" s="82"/>
      <c r="Q18" s="82"/>
      <c r="S18" s="77" t="s">
        <v>120</v>
      </c>
    </row>
    <row r="19" spans="1:19" x14ac:dyDescent="0.8">
      <c r="A19" s="80" t="s">
        <v>137</v>
      </c>
      <c r="B19" s="82"/>
      <c r="C19" s="79">
        <f>DATE($D$1,11,1)</f>
        <v>45597</v>
      </c>
      <c r="D19" s="79">
        <f>DATE($D$1,11,1)</f>
        <v>45597</v>
      </c>
      <c r="E19" s="79"/>
      <c r="F19" s="79"/>
      <c r="G19" s="79"/>
      <c r="H19" s="79"/>
      <c r="I19" s="79"/>
      <c r="J19" s="79"/>
      <c r="K19" s="79"/>
      <c r="L19" s="79">
        <f t="shared" ref="L19:N19" si="14">DATE($D$1,11,1)</f>
        <v>45597</v>
      </c>
      <c r="M19" s="79">
        <f t="shared" si="14"/>
        <v>45597</v>
      </c>
      <c r="N19" s="79">
        <f t="shared" si="14"/>
        <v>45597</v>
      </c>
      <c r="O19" s="82"/>
      <c r="P19" s="82"/>
      <c r="Q19" s="82"/>
    </row>
    <row r="20" spans="1:19" x14ac:dyDescent="0.8">
      <c r="A20" s="80" t="s">
        <v>138</v>
      </c>
      <c r="B20" s="82"/>
      <c r="C20" s="82"/>
      <c r="D20" s="82"/>
      <c r="E20" s="82"/>
      <c r="F20" s="82"/>
      <c r="G20" s="82"/>
      <c r="H20" s="82"/>
      <c r="I20" s="82"/>
      <c r="J20" s="82"/>
      <c r="K20" s="82"/>
      <c r="L20" s="82"/>
      <c r="M20" s="82"/>
      <c r="N20" s="82"/>
      <c r="O20" s="83">
        <f>DATE($D$1,12,25)-WEEKDAY(DATE($D$1,12,25),2)-32</f>
        <v>45616</v>
      </c>
      <c r="P20" s="82"/>
      <c r="Q20" s="82"/>
    </row>
    <row r="21" spans="1:19" x14ac:dyDescent="0.8">
      <c r="A21" s="84" t="s">
        <v>139</v>
      </c>
      <c r="B21" s="82"/>
      <c r="C21" s="82"/>
      <c r="D21" s="82"/>
      <c r="E21" s="83">
        <f>DATE(D1,3,8)</f>
        <v>45359</v>
      </c>
      <c r="F21" s="82"/>
      <c r="G21" s="82"/>
      <c r="H21" s="82"/>
      <c r="I21" s="82"/>
      <c r="J21" s="82"/>
      <c r="K21" s="82"/>
      <c r="L21" s="82"/>
      <c r="M21" s="82"/>
      <c r="N21" s="82"/>
      <c r="O21" s="82"/>
      <c r="P21" s="82"/>
      <c r="Q21" s="82"/>
    </row>
    <row r="22" spans="1:19" hidden="1" x14ac:dyDescent="0.8">
      <c r="E22" s="85"/>
    </row>
    <row r="23" spans="1:19" x14ac:dyDescent="0.8">
      <c r="E23" s="85"/>
    </row>
    <row r="24" spans="1:19" x14ac:dyDescent="0.8">
      <c r="A24" s="217" t="s">
        <v>140</v>
      </c>
      <c r="B24" s="217"/>
      <c r="E24" s="85"/>
    </row>
    <row r="25" spans="1:19" x14ac:dyDescent="0.8">
      <c r="A25" s="86"/>
      <c r="B25" s="87"/>
      <c r="E25" s="85"/>
    </row>
    <row r="26" spans="1:19" x14ac:dyDescent="0.8">
      <c r="A26" s="86"/>
      <c r="B26" s="86"/>
      <c r="E26" s="85"/>
    </row>
    <row r="27" spans="1:19" x14ac:dyDescent="0.8">
      <c r="A27" s="86"/>
      <c r="B27" s="86"/>
      <c r="E27" s="85"/>
    </row>
    <row r="28" spans="1:19" x14ac:dyDescent="0.8">
      <c r="A28" s="86"/>
      <c r="B28" s="86"/>
      <c r="E28" s="85"/>
    </row>
    <row r="29" spans="1:19" x14ac:dyDescent="0.8">
      <c r="A29" s="86"/>
      <c r="B29" s="86"/>
    </row>
    <row r="30" spans="1:19" x14ac:dyDescent="0.8">
      <c r="A30" s="86"/>
      <c r="B30" s="86"/>
    </row>
    <row r="31" spans="1:19" x14ac:dyDescent="0.8">
      <c r="A31" s="86"/>
      <c r="B31" s="87"/>
    </row>
    <row r="35" spans="1:17" ht="31.5" customHeight="1" x14ac:dyDescent="0.8">
      <c r="A35" s="218" t="s">
        <v>147</v>
      </c>
      <c r="B35" s="218"/>
      <c r="C35" s="104"/>
      <c r="D35" s="104"/>
      <c r="E35" s="104"/>
      <c r="F35" s="104"/>
      <c r="G35" s="104"/>
      <c r="H35" s="104"/>
      <c r="I35" s="104"/>
      <c r="J35" s="104"/>
      <c r="K35" s="104"/>
      <c r="L35" s="104"/>
      <c r="M35" s="104"/>
      <c r="N35" s="104"/>
      <c r="O35" s="104"/>
      <c r="P35" s="104"/>
      <c r="Q35" s="104"/>
    </row>
    <row r="36" spans="1:17" x14ac:dyDescent="0.8">
      <c r="A36" s="75" t="s">
        <v>121</v>
      </c>
      <c r="B36" s="85" t="e">
        <f>_xlfn.IFS($B$2='Start Data'!$B$3,B3,$C$2='Start Data'!$B$3,C3,$D$2='Start Data'!$B$3,D3,$E$2='Start Data'!$B$3,E3,$F$2='Start Data'!$B$3,F3,$G$2='Start Data'!$B$3,G3,$H$2='Start Data'!$B$3,H3,$I$2='Start Data'!$B$3,I3,$J$2='Start Data'!$B$3,J3,$K$2='Start Data'!$B$3,K3,$L$2='Start Data'!$B$3,L3,$M$2='Start Data'!$B$3,M3,$N$2='Start Data'!$B$3,N3,$O$2='Start Data'!$B$3,O3,$P$2='Start Data'!$B$3,P3,$Q$2='Start Data'!$B$3,Q3)</f>
        <v>#N/A</v>
      </c>
      <c r="C36" s="85"/>
      <c r="D36" s="85"/>
      <c r="E36" s="85"/>
    </row>
    <row r="37" spans="1:17" x14ac:dyDescent="0.8">
      <c r="A37" s="78" t="s">
        <v>122</v>
      </c>
      <c r="B37" s="85" t="e">
        <f>_xlfn.IFS($B$2='Start Data'!$B$3,B4,$C$2='Start Data'!$B$3,C4,$D$2='Start Data'!$B$3,D4,$E$2='Start Data'!$B$3,E4,$F$2='Start Data'!$B$3,F4,$G$2='Start Data'!$B$3,G4,$H$2='Start Data'!$B$3,H4,$I$2='Start Data'!$B$3,I4,$J$2='Start Data'!$B$3,J4,$K$2='Start Data'!$B$3,K4,$L$2='Start Data'!$B$3,L4,$M$2='Start Data'!$B$3,M4,$N$2='Start Data'!$B$3,N4,$O$2='Start Data'!$B$3,O4,$P$2='Start Data'!$B$3,P4,$Q$2='Start Data'!$B$3,Q4)</f>
        <v>#N/A</v>
      </c>
      <c r="C37" s="85"/>
      <c r="D37" s="85"/>
    </row>
    <row r="38" spans="1:17" x14ac:dyDescent="0.8">
      <c r="A38" s="80" t="s">
        <v>123</v>
      </c>
      <c r="B38" s="85" t="e">
        <f>_xlfn.IFS($B$2='Start Data'!$B$3,B5,$C$2='Start Data'!$B$3,C5,$D$2='Start Data'!$B$3,D5,$E$2='Start Data'!$B$3,E5,$F$2='Start Data'!$B$3,F5,$G$2='Start Data'!$B$3,G5,$H$2='Start Data'!$B$3,H5,$I$2='Start Data'!$B$3,I5,$J$2='Start Data'!$B$3,J5,$K$2='Start Data'!$B$3,K5,$L$2='Start Data'!$B$3,L5,$M$2='Start Data'!$B$3,M5,$N$2='Start Data'!$B$3,N5,$O$2='Start Data'!$B$3,O5,$P$2='Start Data'!$B$3,P5,$Q$2='Start Data'!$B$3,Q5)</f>
        <v>#N/A</v>
      </c>
      <c r="C38" s="85"/>
      <c r="D38" s="85"/>
    </row>
    <row r="39" spans="1:17" x14ac:dyDescent="0.8">
      <c r="A39" s="80" t="s">
        <v>124</v>
      </c>
      <c r="B39" s="85" t="e">
        <f>_xlfn.IFS($B$2='Start Data'!$B$3,B6,$C$2='Start Data'!$B$3,C6,$D$2='Start Data'!$B$3,D6,$E$2='Start Data'!$B$3,E6,$F$2='Start Data'!$B$3,F6,$G$2='Start Data'!$B$3,G6,$H$2='Start Data'!$B$3,H6,$I$2='Start Data'!$B$3,I6,$J$2='Start Data'!$B$3,J6,$K$2='Start Data'!$B$3,K6,$L$2='Start Data'!$B$3,L6,$M$2='Start Data'!$B$3,M6,$N$2='Start Data'!$B$3,N6,$O$2='Start Data'!$B$3,O6,$P$2='Start Data'!$B$3,P6,$Q$2='Start Data'!$B$3,Q6)</f>
        <v>#N/A</v>
      </c>
      <c r="C39" s="85"/>
      <c r="D39" s="85"/>
    </row>
    <row r="40" spans="1:17" x14ac:dyDescent="0.8">
      <c r="A40" s="80" t="s">
        <v>125</v>
      </c>
      <c r="B40" s="85" t="e">
        <f>_xlfn.IFS($B$2='Start Data'!$B$3,B7,$C$2='Start Data'!$B$3,C7,$D$2='Start Data'!$B$3,D7,$E$2='Start Data'!$B$3,E7,$F$2='Start Data'!$B$3,F7,$G$2='Start Data'!$B$3,G7,$H$2='Start Data'!$B$3,H7,$I$2='Start Data'!$B$3,I7,$J$2='Start Data'!$B$3,J7,$K$2='Start Data'!$B$3,K7,$L$2='Start Data'!$B$3,L7,$M$2='Start Data'!$B$3,M7,$N$2='Start Data'!$B$3,N7,$O$2='Start Data'!$B$3,O7,$P$2='Start Data'!$B$3,P7,$Q$2='Start Data'!$B$3,Q7)</f>
        <v>#N/A</v>
      </c>
      <c r="C40" s="85"/>
      <c r="D40" s="85"/>
    </row>
    <row r="41" spans="1:17" x14ac:dyDescent="0.8">
      <c r="A41" s="80" t="s">
        <v>126</v>
      </c>
      <c r="B41" s="85" t="e">
        <f>_xlfn.IFS($B$2='Start Data'!$B$3,B8,$C$2='Start Data'!$B$3,C8,$D$2='Start Data'!$B$3,D8,$E$2='Start Data'!$B$3,E8,$F$2='Start Data'!$B$3,F8,$G$2='Start Data'!$B$3,G8,$H$2='Start Data'!$B$3,H8,$I$2='Start Data'!$B$3,I8,$J$2='Start Data'!$B$3,J8,$K$2='Start Data'!$B$3,K8,$L$2='Start Data'!$B$3,L8,$M$2='Start Data'!$B$3,M8,$N$2='Start Data'!$B$3,N8,$O$2='Start Data'!$B$3,O8,$P$2='Start Data'!$B$3,P8,$Q$2='Start Data'!$B$3,Q8)</f>
        <v>#N/A</v>
      </c>
      <c r="C41" s="85"/>
      <c r="D41" s="85"/>
    </row>
    <row r="42" spans="1:17" x14ac:dyDescent="0.8">
      <c r="A42" s="80" t="s">
        <v>127</v>
      </c>
      <c r="B42" s="85" t="e">
        <f>_xlfn.IFS($B$2='Start Data'!$B$3,B9,$C$2='Start Data'!$B$3,C9,$D$2='Start Data'!$B$3,D9,$E$2='Start Data'!$B$3,E9,$F$2='Start Data'!$B$3,F9,$G$2='Start Data'!$B$3,G9,$H$2='Start Data'!$B$3,H9,$I$2='Start Data'!$B$3,I9,$J$2='Start Data'!$B$3,J9,$K$2='Start Data'!$B$3,K9,$L$2='Start Data'!$B$3,L9,$M$2='Start Data'!$B$3,M9,$N$2='Start Data'!$B$3,N9,$O$2='Start Data'!$B$3,O9,$P$2='Start Data'!$B$3,P9,$Q$2='Start Data'!$B$3,Q9)</f>
        <v>#N/A</v>
      </c>
      <c r="C42" s="85"/>
      <c r="D42" s="85"/>
    </row>
    <row r="43" spans="1:17" x14ac:dyDescent="0.8">
      <c r="A43" s="80" t="s">
        <v>128</v>
      </c>
      <c r="B43" s="85" t="e">
        <f>_xlfn.IFS($B$2='Start Data'!$B$3,B10,$C$2='Start Data'!$B$3,C10,$D$2='Start Data'!$B$3,D10,$E$2='Start Data'!$B$3,E10,$F$2='Start Data'!$B$3,F10,$G$2='Start Data'!$B$3,G10,$H$2='Start Data'!$B$3,H10,$I$2='Start Data'!$B$3,I10,$J$2='Start Data'!$B$3,J10,$K$2='Start Data'!$B$3,K10,$L$2='Start Data'!$B$3,L10,$M$2='Start Data'!$B$3,M10,$N$2='Start Data'!$B$3,N10,$O$2='Start Data'!$B$3,O10,$P$2='Start Data'!$B$3,P10,$Q$2='Start Data'!$B$3,Q10)</f>
        <v>#N/A</v>
      </c>
      <c r="C43" s="85"/>
      <c r="D43" s="85"/>
    </row>
    <row r="44" spans="1:17" x14ac:dyDescent="0.8">
      <c r="A44" s="80" t="s">
        <v>129</v>
      </c>
      <c r="B44" s="85" t="e">
        <f>_xlfn.IFS($B$2='Start Data'!$B$3,B11,$C$2='Start Data'!$B$3,C11,$D$2='Start Data'!$B$3,D11,$E$2='Start Data'!$B$3,E11,$F$2='Start Data'!$B$3,F11,$G$2='Start Data'!$B$3,G11,$H$2='Start Data'!$B$3,H11,$I$2='Start Data'!$B$3,I11,$J$2='Start Data'!$B$3,J11,$K$2='Start Data'!$B$3,K11,$L$2='Start Data'!$B$3,L11,$M$2='Start Data'!$B$3,M11,$N$2='Start Data'!$B$3,N11,$O$2='Start Data'!$B$3,O11,$P$2='Start Data'!$B$3,P11,$Q$2='Start Data'!$B$3,Q11)</f>
        <v>#N/A</v>
      </c>
      <c r="C44" s="85"/>
      <c r="D44" s="85"/>
    </row>
    <row r="45" spans="1:17" x14ac:dyDescent="0.8">
      <c r="A45" s="80" t="s">
        <v>130</v>
      </c>
      <c r="B45" s="85" t="e">
        <f>_xlfn.IFS($B$2='Start Data'!$B$3,B12,$C$2='Start Data'!$B$3,C12,$D$2='Start Data'!$B$3,D12,$E$2='Start Data'!$B$3,E12,$F$2='Start Data'!$B$3,F12,$G$2='Start Data'!$B$3,G12,$H$2='Start Data'!$B$3,H12,$I$2='Start Data'!$B$3,I12,$J$2='Start Data'!$B$3,J12,$K$2='Start Data'!$B$3,K12,$L$2='Start Data'!$B$3,L12,$M$2='Start Data'!$B$3,M12,$N$2='Start Data'!$B$3,N12,$O$2='Start Data'!$B$3,O12,$P$2='Start Data'!$B$3,P12,$Q$2='Start Data'!$B$3,Q12)</f>
        <v>#N/A</v>
      </c>
      <c r="C45" s="85"/>
      <c r="D45" s="85"/>
    </row>
    <row r="46" spans="1:17" x14ac:dyDescent="0.8">
      <c r="A46" s="80" t="s">
        <v>131</v>
      </c>
      <c r="B46" s="85" t="e">
        <f>_xlfn.IFS($B$2='Start Data'!$B$3,B13,$C$2='Start Data'!$B$3,C13,$D$2='Start Data'!$B$3,D13,$E$2='Start Data'!$B$3,E13,$F$2='Start Data'!$B$3,F13,$G$2='Start Data'!$B$3,G13,$H$2='Start Data'!$B$3,H13,$I$2='Start Data'!$B$3,I13,$J$2='Start Data'!$B$3,J13,$K$2='Start Data'!$B$3,K13,$L$2='Start Data'!$B$3,L13,$M$2='Start Data'!$B$3,M13,$N$2='Start Data'!$B$3,N13,$O$2='Start Data'!$B$3,O13,$P$2='Start Data'!$B$3,P13,$Q$2='Start Data'!$B$3,Q13)</f>
        <v>#N/A</v>
      </c>
      <c r="C46" s="85"/>
      <c r="D46" s="85"/>
    </row>
    <row r="47" spans="1:17" x14ac:dyDescent="0.8">
      <c r="A47" s="81" t="s">
        <v>132</v>
      </c>
      <c r="B47" s="85" t="e">
        <f>_xlfn.IFS($B$2='Start Data'!$B$3,B14,$C$2='Start Data'!$B$3,C14,$D$2='Start Data'!$B$3,D14,$E$2='Start Data'!$B$3,E14,$F$2='Start Data'!$B$3,F14,$G$2='Start Data'!$B$3,G14,$H$2='Start Data'!$B$3,H14,$I$2='Start Data'!$B$3,I14,$J$2='Start Data'!$B$3,J14,$K$2='Start Data'!$B$3,K14,$L$2='Start Data'!$B$3,L14,$M$2='Start Data'!$B$3,M14,$N$2='Start Data'!$B$3,N14,$O$2='Start Data'!$B$3,O14,$P$2='Start Data'!$B$3,P14,$Q$2='Start Data'!$B$3,Q14)</f>
        <v>#N/A</v>
      </c>
      <c r="C47" s="85"/>
      <c r="D47" s="85"/>
    </row>
    <row r="48" spans="1:17" x14ac:dyDescent="0.8">
      <c r="A48" s="80" t="s">
        <v>133</v>
      </c>
      <c r="B48" s="85" t="e">
        <f>_xlfn.IFS($B$2='Start Data'!$B$3,B15,$C$2='Start Data'!$B$3,C15,$D$2='Start Data'!$B$3,D15,$E$2='Start Data'!$B$3,E15,$F$2='Start Data'!$B$3,F15,$G$2='Start Data'!$B$3,G15,$H$2='Start Data'!$B$3,H15,$I$2='Start Data'!$B$3,I15,$J$2='Start Data'!$B$3,J15,$K$2='Start Data'!$B$3,K15,$L$2='Start Data'!$B$3,L15,$M$2='Start Data'!$B$3,M15,$N$2='Start Data'!$B$3,N15,$O$2='Start Data'!$B$3,O15,$P$2='Start Data'!$B$3,P15,$Q$2='Start Data'!$B$3,Q15)</f>
        <v>#N/A</v>
      </c>
      <c r="C48" s="85"/>
      <c r="D48" s="85"/>
    </row>
    <row r="49" spans="1:4" x14ac:dyDescent="0.8">
      <c r="A49" s="80" t="s">
        <v>134</v>
      </c>
      <c r="B49" s="85" t="e">
        <f>_xlfn.IFS($B$2='Start Data'!$B$3,B16,$C$2='Start Data'!$B$3,C16,$D$2='Start Data'!$B$3,D16,$E$2='Start Data'!$B$3,E16,$F$2='Start Data'!$B$3,F16,$G$2='Start Data'!$B$3,G16,$H$2='Start Data'!$B$3,H16,$I$2='Start Data'!$B$3,I16,$J$2='Start Data'!$B$3,J16,$K$2='Start Data'!$B$3,K16,$L$2='Start Data'!$B$3,L16,$M$2='Start Data'!$B$3,M16,$N$2='Start Data'!$B$3,N16,$O$2='Start Data'!$B$3,O16,$P$2='Start Data'!$B$3,P16,$Q$2='Start Data'!$B$3,Q16)</f>
        <v>#N/A</v>
      </c>
      <c r="C49" s="85"/>
      <c r="D49" s="85"/>
    </row>
    <row r="50" spans="1:4" x14ac:dyDescent="0.8">
      <c r="A50" s="80" t="s">
        <v>135</v>
      </c>
      <c r="B50" s="85" t="e">
        <f>_xlfn.IFS($B$2='Start Data'!$B$3,B17,$C$2='Start Data'!$B$3,C17,$D$2='Start Data'!$B$3,D17,$E$2='Start Data'!$B$3,E17,$F$2='Start Data'!$B$3,F17,$G$2='Start Data'!$B$3,G17,$H$2='Start Data'!$B$3,H17,$I$2='Start Data'!$B$3,I17,$J$2='Start Data'!$B$3,J17,$K$2='Start Data'!$B$3,K17,$L$2='Start Data'!$B$3,L17,$M$2='Start Data'!$B$3,M17,$N$2='Start Data'!$B$3,N17,$O$2='Start Data'!$B$3,O17,$P$2='Start Data'!$B$3,P17,$Q$2='Start Data'!$B$3,Q17)</f>
        <v>#N/A</v>
      </c>
      <c r="C50" s="85"/>
      <c r="D50" s="85"/>
    </row>
    <row r="51" spans="1:4" x14ac:dyDescent="0.8">
      <c r="A51" s="80" t="s">
        <v>136</v>
      </c>
      <c r="B51" s="85" t="e">
        <f>_xlfn.IFS($B$2='Start Data'!$B$3,B18,$C$2='Start Data'!$B$3,C18,$D$2='Start Data'!$B$3,D18,$E$2='Start Data'!$B$3,E18,$F$2='Start Data'!$B$3,F18,$G$2='Start Data'!$B$3,G18,$H$2='Start Data'!$B$3,H18,$I$2='Start Data'!$B$3,I18,$J$2='Start Data'!$B$3,J18,$K$2='Start Data'!$B$3,K18,$L$2='Start Data'!$B$3,L18,$M$2='Start Data'!$B$3,M18,$N$2='Start Data'!$B$3,N18,$O$2='Start Data'!$B$3,O18,$P$2='Start Data'!$B$3,P18,$Q$2='Start Data'!$B$3,Q18)</f>
        <v>#N/A</v>
      </c>
      <c r="C51" s="85"/>
      <c r="D51" s="85"/>
    </row>
    <row r="52" spans="1:4" x14ac:dyDescent="0.8">
      <c r="A52" s="80" t="s">
        <v>137</v>
      </c>
      <c r="B52" s="85" t="e">
        <f>_xlfn.IFS($B$2='Start Data'!$B$3,B19,$C$2='Start Data'!$B$3,C19,$D$2='Start Data'!$B$3,D19,$E$2='Start Data'!$B$3,E19,$F$2='Start Data'!$B$3,F19,$G$2='Start Data'!$B$3,G19,$H$2='Start Data'!$B$3,H19,$I$2='Start Data'!$B$3,I19,$J$2='Start Data'!$B$3,J19,$K$2='Start Data'!$B$3,K19,$L$2='Start Data'!$B$3,L19,$M$2='Start Data'!$B$3,M19,$N$2='Start Data'!$B$3,N19,$O$2='Start Data'!$B$3,O19,$P$2='Start Data'!$B$3,P19,$Q$2='Start Data'!$B$3,Q19)</f>
        <v>#N/A</v>
      </c>
      <c r="C52" s="85"/>
      <c r="D52" s="85"/>
    </row>
    <row r="53" spans="1:4" x14ac:dyDescent="0.8">
      <c r="A53" s="80" t="s">
        <v>138</v>
      </c>
      <c r="B53" s="85" t="e">
        <f>_xlfn.IFS($B$2='Start Data'!$B$3,B20,$C$2='Start Data'!$B$3,C20,$D$2='Start Data'!$B$3,D20,$E$2='Start Data'!$B$3,E20,$F$2='Start Data'!$B$3,F20,$G$2='Start Data'!$B$3,G20,$H$2='Start Data'!$B$3,H20,$I$2='Start Data'!$B$3,I20,$J$2='Start Data'!$B$3,J20,$K$2='Start Data'!$B$3,K20,$L$2='Start Data'!$B$3,L20,$M$2='Start Data'!$B$3,M20,$N$2='Start Data'!$B$3,N20,$O$2='Start Data'!$B$3,O20,$P$2='Start Data'!$B$3,P20,$Q$2='Start Data'!$B$3,Q20)</f>
        <v>#N/A</v>
      </c>
      <c r="C53" s="85"/>
      <c r="D53" s="85"/>
    </row>
    <row r="54" spans="1:4" x14ac:dyDescent="0.8">
      <c r="A54" s="84" t="s">
        <v>139</v>
      </c>
      <c r="B54" s="85" t="e">
        <f>_xlfn.IFS($B$2='Start Data'!$B$3,B21,$C$2='Start Data'!$B$3,C21,$D$2='Start Data'!$B$3,D21,$E$2='Start Data'!$B$3,E21,$F$2='Start Data'!$B$3,F21,$G$2='Start Data'!$B$3,G21,$H$2='Start Data'!$B$3,H21,$I$2='Start Data'!$B$3,I21,$J$2='Start Data'!$B$3,J21,$K$2='Start Data'!$B$3,K21,$L$2='Start Data'!$B$3,L21,$M$2='Start Data'!$B$3,M21,$N$2='Start Data'!$B$3,N21,$O$2='Start Data'!$B$3,O21,$P$2='Start Data'!$B$3,P21,$Q$2='Start Data'!$B$3,Q21)</f>
        <v>#N/A</v>
      </c>
      <c r="C54" s="85"/>
      <c r="D54" s="85"/>
    </row>
    <row r="55" spans="1:4" x14ac:dyDescent="0.8">
      <c r="A55" s="86"/>
      <c r="B55" s="85">
        <f>B25</f>
        <v>0</v>
      </c>
    </row>
    <row r="56" spans="1:4" x14ac:dyDescent="0.8">
      <c r="A56" s="86"/>
      <c r="B56" s="85">
        <f t="shared" ref="B56:B61" si="15">B26</f>
        <v>0</v>
      </c>
    </row>
    <row r="57" spans="1:4" x14ac:dyDescent="0.8">
      <c r="A57" s="86"/>
      <c r="B57" s="85">
        <f t="shared" si="15"/>
        <v>0</v>
      </c>
    </row>
    <row r="58" spans="1:4" x14ac:dyDescent="0.8">
      <c r="A58" s="86"/>
      <c r="B58" s="85">
        <f t="shared" si="15"/>
        <v>0</v>
      </c>
    </row>
    <row r="59" spans="1:4" x14ac:dyDescent="0.8">
      <c r="A59" s="86"/>
      <c r="B59" s="85">
        <f t="shared" si="15"/>
        <v>0</v>
      </c>
    </row>
    <row r="60" spans="1:4" x14ac:dyDescent="0.8">
      <c r="A60" s="86"/>
      <c r="B60" s="85">
        <f t="shared" si="15"/>
        <v>0</v>
      </c>
    </row>
    <row r="61" spans="1:4" x14ac:dyDescent="0.8">
      <c r="A61" s="86"/>
      <c r="B61" s="85">
        <f t="shared" si="15"/>
        <v>0</v>
      </c>
    </row>
  </sheetData>
  <mergeCells count="2">
    <mergeCell ref="A24:B24"/>
    <mergeCell ref="A35:B35"/>
  </mergeCells>
  <pageMargins left="0.7" right="0.7" top="0.78740157500000008" bottom="0.78740157500000008"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0"/>
  <sheetViews>
    <sheetView showGridLines="0" topLeftCell="A13" workbookViewId="0">
      <selection activeCell="F28" sqref="F28"/>
    </sheetView>
  </sheetViews>
  <sheetFormatPr baseColWidth="10" defaultColWidth="11.40625" defaultRowHeight="14.75" x14ac:dyDescent="0.75"/>
  <cols>
    <col min="1" max="1" width="8.7265625" style="12" customWidth="1"/>
    <col min="2" max="2" width="78.1328125" style="12" customWidth="1"/>
    <col min="3" max="3" width="11.40625" style="12" customWidth="1"/>
    <col min="4" max="16384" width="11.40625" style="12"/>
  </cols>
  <sheetData>
    <row r="1" spans="1:3" x14ac:dyDescent="0.75">
      <c r="A1" s="172" t="s">
        <v>14</v>
      </c>
      <c r="B1" s="172"/>
    </row>
    <row r="2" spans="1:3" x14ac:dyDescent="0.75">
      <c r="A2" s="168"/>
      <c r="B2" s="168"/>
    </row>
    <row r="3" spans="1:3" ht="60.2" customHeight="1" x14ac:dyDescent="0.75">
      <c r="A3" s="173" t="s">
        <v>15</v>
      </c>
      <c r="B3" s="173"/>
      <c r="C3" s="14"/>
    </row>
    <row r="4" spans="1:3" ht="30" customHeight="1" x14ac:dyDescent="0.75">
      <c r="A4" s="168" t="s">
        <v>16</v>
      </c>
      <c r="B4" s="168"/>
    </row>
    <row r="5" spans="1:3" x14ac:dyDescent="0.75">
      <c r="A5" s="168"/>
      <c r="B5" s="168"/>
    </row>
    <row r="6" spans="1:3" x14ac:dyDescent="0.75">
      <c r="A6" s="172" t="s">
        <v>17</v>
      </c>
      <c r="B6" s="172"/>
    </row>
    <row r="7" spans="1:3" ht="14.45" customHeight="1" x14ac:dyDescent="0.75">
      <c r="A7" s="13"/>
      <c r="B7" s="13"/>
    </row>
    <row r="8" spans="1:3" ht="30" customHeight="1" x14ac:dyDescent="0.75">
      <c r="A8" s="15" t="s">
        <v>18</v>
      </c>
      <c r="B8" s="13" t="s">
        <v>19</v>
      </c>
    </row>
    <row r="9" spans="1:3" ht="29.5" x14ac:dyDescent="0.75">
      <c r="A9" s="15" t="s">
        <v>20</v>
      </c>
      <c r="B9" s="16" t="s">
        <v>21</v>
      </c>
    </row>
    <row r="10" spans="1:3" ht="44.25" x14ac:dyDescent="0.75">
      <c r="A10" s="15" t="s">
        <v>22</v>
      </c>
      <c r="B10" s="13" t="s">
        <v>23</v>
      </c>
    </row>
    <row r="11" spans="1:3" ht="14.45" customHeight="1" x14ac:dyDescent="0.75">
      <c r="A11" s="15" t="s">
        <v>24</v>
      </c>
      <c r="B11" s="13" t="s">
        <v>25</v>
      </c>
    </row>
    <row r="12" spans="1:3" ht="45" customHeight="1" x14ac:dyDescent="0.75">
      <c r="A12" s="15" t="s">
        <v>26</v>
      </c>
      <c r="B12" s="13" t="s">
        <v>27</v>
      </c>
    </row>
    <row r="13" spans="1:3" ht="45" customHeight="1" x14ac:dyDescent="0.75">
      <c r="A13" s="15" t="s">
        <v>28</v>
      </c>
      <c r="B13" s="13" t="s">
        <v>29</v>
      </c>
    </row>
    <row r="14" spans="1:3" s="17" customFormat="1" ht="29.5" x14ac:dyDescent="0.75">
      <c r="A14" s="18" t="s">
        <v>30</v>
      </c>
      <c r="B14" s="134" t="s">
        <v>160</v>
      </c>
    </row>
    <row r="15" spans="1:3" x14ac:dyDescent="0.75">
      <c r="A15" s="15" t="s">
        <v>31</v>
      </c>
      <c r="B15" s="13" t="s">
        <v>32</v>
      </c>
    </row>
    <row r="16" spans="1:3" x14ac:dyDescent="0.75">
      <c r="A16" s="13"/>
      <c r="B16" s="13"/>
    </row>
    <row r="17" spans="1:2" x14ac:dyDescent="0.75">
      <c r="A17" s="172" t="s">
        <v>33</v>
      </c>
      <c r="B17" s="172"/>
    </row>
    <row r="18" spans="1:2" x14ac:dyDescent="0.75">
      <c r="A18" s="168"/>
      <c r="B18" s="168"/>
    </row>
    <row r="19" spans="1:2" x14ac:dyDescent="0.75">
      <c r="A19" s="168" t="s">
        <v>34</v>
      </c>
      <c r="B19" s="168"/>
    </row>
    <row r="20" spans="1:2" x14ac:dyDescent="0.75">
      <c r="A20" s="168" t="s">
        <v>35</v>
      </c>
      <c r="B20" s="168"/>
    </row>
    <row r="21" spans="1:2" ht="30" customHeight="1" x14ac:dyDescent="0.75">
      <c r="A21" s="168" t="s">
        <v>36</v>
      </c>
      <c r="B21" s="168"/>
    </row>
    <row r="22" spans="1:2" x14ac:dyDescent="0.75">
      <c r="A22" s="168" t="s">
        <v>37</v>
      </c>
      <c r="B22" s="168"/>
    </row>
    <row r="23" spans="1:2" x14ac:dyDescent="0.75">
      <c r="A23" s="168" t="s">
        <v>38</v>
      </c>
      <c r="B23" s="168"/>
    </row>
    <row r="24" spans="1:2" x14ac:dyDescent="0.75">
      <c r="A24" s="168"/>
      <c r="B24" s="168"/>
    </row>
    <row r="25" spans="1:2" x14ac:dyDescent="0.75">
      <c r="A25" s="169" t="s">
        <v>39</v>
      </c>
      <c r="B25" s="169"/>
    </row>
    <row r="27" spans="1:2" ht="15" customHeight="1" x14ac:dyDescent="0.75">
      <c r="A27" s="170" t="s">
        <v>180</v>
      </c>
      <c r="B27" s="170"/>
    </row>
    <row r="28" spans="1:2" ht="76.5" customHeight="1" x14ac:dyDescent="0.75">
      <c r="A28" s="171" t="s">
        <v>181</v>
      </c>
      <c r="B28" s="171"/>
    </row>
    <row r="30" spans="1:2" ht="45" customHeight="1" x14ac:dyDescent="0.75">
      <c r="A30" s="167" t="s">
        <v>40</v>
      </c>
      <c r="B30" s="167"/>
    </row>
  </sheetData>
  <mergeCells count="18">
    <mergeCell ref="A1:B1"/>
    <mergeCell ref="A2:B2"/>
    <mergeCell ref="A3:B3"/>
    <mergeCell ref="A4:B4"/>
    <mergeCell ref="A5:B5"/>
    <mergeCell ref="A6:B6"/>
    <mergeCell ref="A17:B17"/>
    <mergeCell ref="A18:B18"/>
    <mergeCell ref="A19:B19"/>
    <mergeCell ref="A20:B20"/>
    <mergeCell ref="A30:B30"/>
    <mergeCell ref="A21:B21"/>
    <mergeCell ref="A22:B22"/>
    <mergeCell ref="A23:B23"/>
    <mergeCell ref="A24:B24"/>
    <mergeCell ref="A25:B25"/>
    <mergeCell ref="A27:B27"/>
    <mergeCell ref="A28:B28"/>
  </mergeCells>
  <pageMargins left="0.70866141732283472" right="0.70866141732283472" top="1.5748031496062993" bottom="0.78740157480314965" header="0.31496062992125984" footer="0.31496062992125984"/>
  <pageSetup paperSize="8" scale="15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6"/>
  <sheetViews>
    <sheetView workbookViewId="0">
      <selection activeCell="I14" sqref="I14"/>
    </sheetView>
  </sheetViews>
  <sheetFormatPr baseColWidth="10" defaultRowHeight="14.75" x14ac:dyDescent="0.75"/>
  <cols>
    <col min="1" max="1" width="33" customWidth="1"/>
  </cols>
  <sheetData>
    <row r="1" spans="1:1" x14ac:dyDescent="0.75">
      <c r="A1" s="24" t="s">
        <v>51</v>
      </c>
    </row>
    <row r="2" spans="1:1" x14ac:dyDescent="0.75">
      <c r="A2" s="21" t="s">
        <v>141</v>
      </c>
    </row>
    <row r="3" spans="1:1" x14ac:dyDescent="0.75">
      <c r="A3" s="21" t="s">
        <v>142</v>
      </c>
    </row>
    <row r="4" spans="1:1" x14ac:dyDescent="0.75">
      <c r="A4" s="21" t="s">
        <v>143</v>
      </c>
    </row>
    <row r="5" spans="1:1" x14ac:dyDescent="0.75">
      <c r="A5" s="21" t="s">
        <v>144</v>
      </c>
    </row>
    <row r="6" spans="1:1" x14ac:dyDescent="0.75">
      <c r="A6" s="21" t="s">
        <v>145</v>
      </c>
    </row>
  </sheetData>
  <pageMargins left="0.7" right="0.7" top="0.78740157500000008" bottom="0.78740157500000008"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6"/>
    <outlinePr summaryBelow="0"/>
    <pageSetUpPr fitToPage="1"/>
  </sheetPr>
  <dimension ref="A2:J46"/>
  <sheetViews>
    <sheetView showGridLines="0" workbookViewId="0">
      <selection activeCell="I12" sqref="I12"/>
    </sheetView>
  </sheetViews>
  <sheetFormatPr baseColWidth="10" defaultColWidth="11.40625" defaultRowHeight="14.75" outlineLevelRow="1" x14ac:dyDescent="0.75"/>
  <cols>
    <col min="1" max="1" width="30" style="1" customWidth="1"/>
    <col min="2" max="2" width="30.54296875" style="19" customWidth="1"/>
    <col min="3" max="3" width="13.40625" style="1" bestFit="1" customWidth="1"/>
    <col min="4" max="4" width="12.54296875" style="1" bestFit="1" customWidth="1"/>
    <col min="5" max="5" width="11.40625" style="1"/>
    <col min="6" max="6" width="12.26953125" style="1" bestFit="1" customWidth="1"/>
    <col min="7" max="7" width="15.54296875" style="1" customWidth="1"/>
    <col min="8" max="8" width="23" style="1" customWidth="1"/>
    <col min="9" max="9" width="11.40625" style="1"/>
    <col min="10" max="10" width="13.86328125" style="1" customWidth="1"/>
    <col min="11" max="16384" width="11.40625" style="1"/>
  </cols>
  <sheetData>
    <row r="2" spans="1:9" x14ac:dyDescent="0.75">
      <c r="A2" s="182" t="s">
        <v>41</v>
      </c>
      <c r="B2" s="182"/>
    </row>
    <row r="3" spans="1:9" x14ac:dyDescent="0.75">
      <c r="A3" s="20" t="s">
        <v>42</v>
      </c>
      <c r="B3" s="21"/>
      <c r="D3" s="183" t="s">
        <v>43</v>
      </c>
      <c r="E3" s="183"/>
      <c r="F3" s="183"/>
      <c r="G3" s="22"/>
      <c r="H3" s="22"/>
      <c r="I3" s="22"/>
    </row>
    <row r="4" spans="1:9" ht="15" customHeight="1" x14ac:dyDescent="0.75">
      <c r="A4" s="20" t="s">
        <v>44</v>
      </c>
      <c r="B4" s="21">
        <v>2024</v>
      </c>
      <c r="D4" s="183"/>
      <c r="E4" s="183"/>
      <c r="F4" s="183"/>
      <c r="H4" s="22"/>
      <c r="I4" s="22"/>
    </row>
    <row r="5" spans="1:9" ht="18" customHeight="1" x14ac:dyDescent="0.75">
      <c r="D5" s="183"/>
      <c r="E5" s="183"/>
      <c r="F5" s="183"/>
    </row>
    <row r="6" spans="1:9" x14ac:dyDescent="0.75">
      <c r="B6" s="23"/>
      <c r="D6" s="180" t="s">
        <v>45</v>
      </c>
      <c r="E6" s="184"/>
      <c r="F6" s="185"/>
    </row>
    <row r="7" spans="1:9" x14ac:dyDescent="0.75">
      <c r="A7" s="24" t="s">
        <v>46</v>
      </c>
      <c r="B7" s="141"/>
      <c r="F7" s="1" t="s">
        <v>47</v>
      </c>
    </row>
    <row r="8" spans="1:9" x14ac:dyDescent="0.75">
      <c r="A8" s="24" t="s">
        <v>48</v>
      </c>
      <c r="B8" s="139"/>
    </row>
    <row r="9" spans="1:9" x14ac:dyDescent="0.75">
      <c r="A9" s="24" t="s">
        <v>49</v>
      </c>
      <c r="B9" s="139"/>
    </row>
    <row r="10" spans="1:9" x14ac:dyDescent="0.75">
      <c r="A10" s="24" t="s">
        <v>50</v>
      </c>
      <c r="B10" s="21"/>
      <c r="D10" s="177" t="s">
        <v>171</v>
      </c>
      <c r="E10" s="178"/>
      <c r="F10" s="147"/>
      <c r="G10" s="142" t="s">
        <v>172</v>
      </c>
    </row>
    <row r="11" spans="1:9" x14ac:dyDescent="0.75">
      <c r="A11" s="24" t="s">
        <v>51</v>
      </c>
      <c r="B11" s="21"/>
      <c r="C11" s="25"/>
    </row>
    <row r="12" spans="1:9" x14ac:dyDescent="0.75">
      <c r="A12" s="24" t="s">
        <v>52</v>
      </c>
      <c r="B12" s="21"/>
    </row>
    <row r="13" spans="1:9" x14ac:dyDescent="0.75">
      <c r="A13" s="27" t="s">
        <v>58</v>
      </c>
      <c r="B13" s="145"/>
    </row>
    <row r="14" spans="1:9" x14ac:dyDescent="0.75">
      <c r="A14" s="27" t="s">
        <v>59</v>
      </c>
      <c r="B14" s="145"/>
    </row>
    <row r="15" spans="1:9" x14ac:dyDescent="0.75">
      <c r="A15" s="27" t="s">
        <v>166</v>
      </c>
      <c r="B15" s="146" t="str">
        <f>IF(B13=0,"",IF(B14=0,"",IF(((YEAR(B14)-YEAR(B13))*12+MONTH(B14)-MONTH(B13)+1)&lt;=0,"Projektzeitraum prüfen!",(YEAR(B14)-YEAR(B13))*12+MONTH(B14)-MONTH(B13)+1)))</f>
        <v/>
      </c>
    </row>
    <row r="17" spans="1:10" x14ac:dyDescent="0.75">
      <c r="A17" s="24" t="s">
        <v>53</v>
      </c>
      <c r="B17" s="21"/>
      <c r="C17" s="142" t="s">
        <v>167</v>
      </c>
    </row>
    <row r="19" spans="1:10" ht="14.9" customHeight="1" x14ac:dyDescent="0.75">
      <c r="A19" s="186" t="s">
        <v>162</v>
      </c>
      <c r="B19" s="20" t="s">
        <v>54</v>
      </c>
      <c r="C19" s="27" t="s">
        <v>55</v>
      </c>
      <c r="D19" s="27" t="s">
        <v>56</v>
      </c>
      <c r="E19" s="27" t="s">
        <v>57</v>
      </c>
      <c r="F19" s="137" t="s">
        <v>163</v>
      </c>
      <c r="G19" s="179" t="s">
        <v>168</v>
      </c>
      <c r="H19" s="179"/>
      <c r="I19" s="179"/>
    </row>
    <row r="20" spans="1:10" x14ac:dyDescent="0.75">
      <c r="A20" s="186"/>
      <c r="B20" s="145"/>
      <c r="C20" s="145"/>
      <c r="D20" s="135">
        <f>IFERROR(E20/($B$17*5),)</f>
        <v>0</v>
      </c>
      <c r="E20" s="136"/>
      <c r="F20" s="29">
        <f>IFERROR((E20*((215/12*8)/($B$17*5))),)</f>
        <v>0</v>
      </c>
      <c r="G20" s="174"/>
      <c r="H20" s="175"/>
      <c r="I20" s="176"/>
      <c r="J20" s="166" t="str">
        <f>IF(ISBLANK(B20),"",IF(AND(B20&gt;=$B$13,B20&lt;=$B$14,C20&lt;=$B$14,C20&gt;=$B$13),"","Please check the contract period, it is outside the project duration or incomplete"))</f>
        <v/>
      </c>
    </row>
    <row r="21" spans="1:10" x14ac:dyDescent="0.75">
      <c r="A21" s="186"/>
      <c r="B21" s="140"/>
      <c r="C21" s="145"/>
      <c r="D21" s="135">
        <f t="shared" ref="D21:D24" si="0">IFERROR(E21/($B$17*5),)</f>
        <v>0</v>
      </c>
      <c r="E21" s="21"/>
      <c r="F21" s="29">
        <f t="shared" ref="F21:F23" si="1">IFERROR((E21*((215/12*8)/($B$17*5))),)</f>
        <v>0</v>
      </c>
      <c r="G21" s="174"/>
      <c r="H21" s="175"/>
      <c r="I21" s="176"/>
      <c r="J21" s="166" t="str">
        <f t="shared" ref="J21:J24" si="2">IF(ISBLANK(B21),"",IF(AND(B21&gt;=$B$13,B21&lt;=$B$14,C21&lt;=$B$14,C21&gt;=$B$13),"","Please check the contract period, it is outside the project duration or incomplete"))</f>
        <v/>
      </c>
    </row>
    <row r="22" spans="1:10" x14ac:dyDescent="0.75">
      <c r="A22" s="186"/>
      <c r="B22" s="28"/>
      <c r="C22" s="28"/>
      <c r="D22" s="135">
        <f t="shared" si="0"/>
        <v>0</v>
      </c>
      <c r="E22" s="21"/>
      <c r="F22" s="29">
        <f t="shared" si="1"/>
        <v>0</v>
      </c>
      <c r="G22" s="174"/>
      <c r="H22" s="175"/>
      <c r="I22" s="176"/>
      <c r="J22" s="166" t="str">
        <f t="shared" si="2"/>
        <v/>
      </c>
    </row>
    <row r="23" spans="1:10" x14ac:dyDescent="0.75">
      <c r="A23" s="186"/>
      <c r="B23" s="28"/>
      <c r="C23" s="28"/>
      <c r="D23" s="135">
        <f t="shared" si="0"/>
        <v>0</v>
      </c>
      <c r="E23" s="21"/>
      <c r="F23" s="29">
        <f t="shared" si="1"/>
        <v>0</v>
      </c>
      <c r="G23" s="174"/>
      <c r="H23" s="175"/>
      <c r="I23" s="176"/>
      <c r="J23" s="166" t="str">
        <f t="shared" si="2"/>
        <v/>
      </c>
    </row>
    <row r="24" spans="1:10" x14ac:dyDescent="0.75">
      <c r="A24" s="186"/>
      <c r="B24" s="28"/>
      <c r="C24" s="28"/>
      <c r="D24" s="135">
        <f t="shared" si="0"/>
        <v>0</v>
      </c>
      <c r="E24" s="21"/>
      <c r="F24" s="29">
        <f t="shared" ref="F24" si="3">IFERROR((E24*((215/12*8)/($B$17*5))),)</f>
        <v>0</v>
      </c>
      <c r="G24" s="174"/>
      <c r="H24" s="175"/>
      <c r="I24" s="176"/>
      <c r="J24" s="166" t="str">
        <f t="shared" si="2"/>
        <v/>
      </c>
    </row>
    <row r="26" spans="1:10" x14ac:dyDescent="0.75">
      <c r="D26" s="26"/>
    </row>
    <row r="27" spans="1:10" x14ac:dyDescent="0.75">
      <c r="A27" s="27" t="s">
        <v>60</v>
      </c>
      <c r="B27" s="27" t="s">
        <v>61</v>
      </c>
      <c r="C27" s="27" t="s">
        <v>62</v>
      </c>
      <c r="D27" s="27" t="s">
        <v>63</v>
      </c>
      <c r="E27" s="27" t="s">
        <v>54</v>
      </c>
      <c r="F27" s="27" t="s">
        <v>55</v>
      </c>
      <c r="G27" s="27" t="s">
        <v>64</v>
      </c>
      <c r="H27" s="27" t="s">
        <v>169</v>
      </c>
      <c r="I27" s="143" t="s">
        <v>170</v>
      </c>
    </row>
    <row r="28" spans="1:10" x14ac:dyDescent="0.75">
      <c r="A28" s="21" t="s">
        <v>65</v>
      </c>
      <c r="B28" s="32"/>
      <c r="C28" s="144"/>
      <c r="D28" s="144"/>
      <c r="E28" s="33" t="str">
        <f t="shared" ref="E28:E42" si="4">IF(C28&gt;0,EDATE($B$13,(C28-1)),"")</f>
        <v/>
      </c>
      <c r="F28" s="33" t="str">
        <f t="shared" ref="F28:F42" si="5">IF(D28&gt;0,EOMONTH($B$13,(D28-1)),"")</f>
        <v/>
      </c>
      <c r="G28" s="144"/>
      <c r="H28" s="144"/>
      <c r="I28" s="142"/>
    </row>
    <row r="29" spans="1:10" x14ac:dyDescent="0.75">
      <c r="A29" s="21" t="s">
        <v>66</v>
      </c>
      <c r="B29" s="32"/>
      <c r="C29" s="144"/>
      <c r="D29" s="144"/>
      <c r="E29" s="33" t="str">
        <f t="shared" si="4"/>
        <v/>
      </c>
      <c r="F29" s="33" t="str">
        <f t="shared" si="5"/>
        <v/>
      </c>
      <c r="G29" s="144"/>
      <c r="H29" s="144"/>
    </row>
    <row r="30" spans="1:10" x14ac:dyDescent="0.75">
      <c r="A30" s="21" t="s">
        <v>67</v>
      </c>
      <c r="B30" s="32"/>
      <c r="C30" s="144"/>
      <c r="D30" s="144"/>
      <c r="E30" s="33" t="str">
        <f t="shared" si="4"/>
        <v/>
      </c>
      <c r="F30" s="33" t="str">
        <f t="shared" si="5"/>
        <v/>
      </c>
      <c r="G30" s="144"/>
      <c r="H30" s="144"/>
      <c r="J30" s="88"/>
    </row>
    <row r="31" spans="1:10" x14ac:dyDescent="0.75">
      <c r="A31" s="21" t="s">
        <v>68</v>
      </c>
      <c r="B31" s="32"/>
      <c r="C31" s="139"/>
      <c r="D31" s="139"/>
      <c r="E31" s="33" t="str">
        <f t="shared" si="4"/>
        <v/>
      </c>
      <c r="F31" s="33" t="str">
        <f t="shared" si="5"/>
        <v/>
      </c>
      <c r="G31" s="21"/>
      <c r="H31" s="144"/>
    </row>
    <row r="32" spans="1:10" x14ac:dyDescent="0.75">
      <c r="A32" s="21" t="s">
        <v>69</v>
      </c>
      <c r="B32" s="32"/>
      <c r="C32" s="139"/>
      <c r="D32" s="139"/>
      <c r="E32" s="33" t="str">
        <f t="shared" si="4"/>
        <v/>
      </c>
      <c r="F32" s="33" t="str">
        <f t="shared" si="5"/>
        <v/>
      </c>
      <c r="G32" s="21"/>
      <c r="H32" s="144"/>
    </row>
    <row r="33" spans="1:8" x14ac:dyDescent="0.75">
      <c r="A33" s="21" t="s">
        <v>70</v>
      </c>
      <c r="B33" s="32"/>
      <c r="C33" s="21"/>
      <c r="D33" s="21"/>
      <c r="E33" s="33" t="str">
        <f t="shared" si="4"/>
        <v/>
      </c>
      <c r="F33" s="33" t="str">
        <f t="shared" si="5"/>
        <v/>
      </c>
      <c r="G33" s="21"/>
      <c r="H33" s="144"/>
    </row>
    <row r="34" spans="1:8" x14ac:dyDescent="0.75">
      <c r="A34" s="21" t="s">
        <v>71</v>
      </c>
      <c r="B34" s="32"/>
      <c r="C34" s="21"/>
      <c r="D34" s="21"/>
      <c r="E34" s="33" t="str">
        <f t="shared" si="4"/>
        <v/>
      </c>
      <c r="F34" s="33" t="str">
        <f t="shared" si="5"/>
        <v/>
      </c>
      <c r="G34" s="21"/>
      <c r="H34" s="144"/>
    </row>
    <row r="35" spans="1:8" collapsed="1" x14ac:dyDescent="0.75">
      <c r="A35" s="21" t="s">
        <v>72</v>
      </c>
      <c r="B35" s="32"/>
      <c r="C35" s="21"/>
      <c r="D35" s="21"/>
      <c r="E35" s="33" t="str">
        <f t="shared" si="4"/>
        <v/>
      </c>
      <c r="F35" s="33" t="str">
        <f t="shared" si="5"/>
        <v/>
      </c>
      <c r="G35" s="21"/>
      <c r="H35" s="144"/>
    </row>
    <row r="36" spans="1:8" hidden="1" outlineLevel="1" x14ac:dyDescent="0.75">
      <c r="A36" s="21" t="s">
        <v>73</v>
      </c>
      <c r="B36" s="32"/>
      <c r="C36" s="21"/>
      <c r="D36" s="21"/>
      <c r="E36" s="33" t="str">
        <f t="shared" si="4"/>
        <v/>
      </c>
      <c r="F36" s="33" t="str">
        <f t="shared" si="5"/>
        <v/>
      </c>
      <c r="G36" s="21"/>
      <c r="H36" s="144"/>
    </row>
    <row r="37" spans="1:8" hidden="1" outlineLevel="1" x14ac:dyDescent="0.75">
      <c r="A37" s="21" t="s">
        <v>74</v>
      </c>
      <c r="B37" s="32"/>
      <c r="C37" s="21"/>
      <c r="D37" s="21"/>
      <c r="E37" s="33" t="str">
        <f t="shared" si="4"/>
        <v/>
      </c>
      <c r="F37" s="33" t="str">
        <f t="shared" si="5"/>
        <v/>
      </c>
      <c r="G37" s="21"/>
      <c r="H37" s="144"/>
    </row>
    <row r="38" spans="1:8" hidden="1" outlineLevel="1" x14ac:dyDescent="0.75">
      <c r="A38" s="21" t="s">
        <v>75</v>
      </c>
      <c r="B38" s="21"/>
      <c r="C38" s="21"/>
      <c r="D38" s="21"/>
      <c r="E38" s="33" t="str">
        <f t="shared" si="4"/>
        <v/>
      </c>
      <c r="F38" s="33" t="str">
        <f t="shared" si="5"/>
        <v/>
      </c>
      <c r="G38" s="21"/>
      <c r="H38" s="144"/>
    </row>
    <row r="39" spans="1:8" hidden="1" outlineLevel="1" x14ac:dyDescent="0.75">
      <c r="A39" s="21" t="s">
        <v>76</v>
      </c>
      <c r="B39" s="21"/>
      <c r="C39" s="21"/>
      <c r="D39" s="21"/>
      <c r="E39" s="33" t="str">
        <f t="shared" si="4"/>
        <v/>
      </c>
      <c r="F39" s="33" t="str">
        <f t="shared" si="5"/>
        <v/>
      </c>
      <c r="G39" s="21"/>
      <c r="H39" s="144"/>
    </row>
    <row r="40" spans="1:8" hidden="1" outlineLevel="1" x14ac:dyDescent="0.75">
      <c r="A40" s="21" t="s">
        <v>77</v>
      </c>
      <c r="B40" s="21"/>
      <c r="C40" s="21"/>
      <c r="D40" s="21"/>
      <c r="E40" s="33" t="str">
        <f t="shared" si="4"/>
        <v/>
      </c>
      <c r="F40" s="33" t="str">
        <f t="shared" si="5"/>
        <v/>
      </c>
      <c r="G40" s="21"/>
      <c r="H40" s="144"/>
    </row>
    <row r="41" spans="1:8" hidden="1" outlineLevel="1" x14ac:dyDescent="0.75">
      <c r="A41" s="21" t="s">
        <v>78</v>
      </c>
      <c r="B41" s="21"/>
      <c r="C41" s="21"/>
      <c r="D41" s="21"/>
      <c r="E41" s="33" t="str">
        <f t="shared" si="4"/>
        <v/>
      </c>
      <c r="F41" s="33" t="str">
        <f t="shared" si="5"/>
        <v/>
      </c>
      <c r="G41" s="21"/>
      <c r="H41" s="144"/>
    </row>
    <row r="42" spans="1:8" hidden="1" outlineLevel="1" x14ac:dyDescent="0.75">
      <c r="A42" s="21" t="s">
        <v>79</v>
      </c>
      <c r="B42" s="21"/>
      <c r="C42" s="21"/>
      <c r="D42" s="21"/>
      <c r="E42" s="33" t="str">
        <f t="shared" si="4"/>
        <v/>
      </c>
      <c r="F42" s="33" t="str">
        <f t="shared" si="5"/>
        <v/>
      </c>
      <c r="G42" s="21"/>
      <c r="H42" s="144"/>
    </row>
    <row r="43" spans="1:8" x14ac:dyDescent="0.75">
      <c r="C43" s="31"/>
    </row>
    <row r="44" spans="1:8" x14ac:dyDescent="0.75">
      <c r="A44" s="34" t="s">
        <v>80</v>
      </c>
      <c r="B44" s="21" t="s">
        <v>81</v>
      </c>
      <c r="C44" s="180" t="s">
        <v>82</v>
      </c>
      <c r="D44" s="181"/>
      <c r="E44" s="180" t="s">
        <v>83</v>
      </c>
      <c r="F44" s="181"/>
    </row>
    <row r="46" spans="1:8" x14ac:dyDescent="0.75">
      <c r="A46" s="34" t="s">
        <v>84</v>
      </c>
      <c r="B46" s="21" t="s">
        <v>81</v>
      </c>
      <c r="C46" s="180" t="s">
        <v>82</v>
      </c>
      <c r="D46" s="181"/>
      <c r="E46" s="180" t="s">
        <v>83</v>
      </c>
      <c r="F46" s="181"/>
    </row>
  </sheetData>
  <mergeCells count="15">
    <mergeCell ref="C46:D46"/>
    <mergeCell ref="E46:F46"/>
    <mergeCell ref="A2:B2"/>
    <mergeCell ref="D3:F5"/>
    <mergeCell ref="D6:F6"/>
    <mergeCell ref="C44:D44"/>
    <mergeCell ref="E44:F44"/>
    <mergeCell ref="A19:A24"/>
    <mergeCell ref="G24:I24"/>
    <mergeCell ref="D10:E10"/>
    <mergeCell ref="G19:I19"/>
    <mergeCell ref="G20:I20"/>
    <mergeCell ref="G21:I21"/>
    <mergeCell ref="G22:I22"/>
    <mergeCell ref="G23:I23"/>
  </mergeCells>
  <conditionalFormatting sqref="A16:A19 A25">
    <cfRule type="expression" priority="17">
      <formula>IF($A$28:$A$42,$A$28:$A$42,0)</formula>
    </cfRule>
  </conditionalFormatting>
  <conditionalFormatting sqref="D3">
    <cfRule type="expression" dxfId="38" priority="57">
      <formula>$D6=""</formula>
    </cfRule>
  </conditionalFormatting>
  <conditionalFormatting sqref="E28:F42">
    <cfRule type="cellIs" dxfId="37" priority="74" operator="greaterThan">
      <formula>$B$14</formula>
    </cfRule>
  </conditionalFormatting>
  <conditionalFormatting sqref="E28:E42">
    <cfRule type="cellIs" dxfId="36" priority="75" operator="greaterThan">
      <formula>$B$13</formula>
    </cfRule>
  </conditionalFormatting>
  <conditionalFormatting sqref="F28:F42">
    <cfRule type="cellIs" dxfId="35" priority="77" operator="lessThan">
      <formula>$B$14</formula>
    </cfRule>
  </conditionalFormatting>
  <dataValidations count="4">
    <dataValidation type="list" allowBlank="1" showInputMessage="1" showErrorMessage="1" sqref="B4" xr:uid="{00280023-0038-4A61-B14E-00E500F40041}">
      <formula1>"2020,2021,2022,2023,2024,2025,2026,2027,2028,2029,2030"</formula1>
    </dataValidation>
    <dataValidation type="list" allowBlank="1" showInputMessage="1" showErrorMessage="1" sqref="D6" xr:uid="{00D600AF-00AA-4CF4-BD91-00A1006A007A}">
      <formula1>"Please confirm,Yes"</formula1>
    </dataValidation>
    <dataValidation type="date" errorStyle="warning" allowBlank="1" showErrorMessage="1" error="Please check the contract period, it is outside the project duration or incorrect." prompt="Please be aware, that the date must be within the project duration" sqref="B21:C24" xr:uid="{E9C41893-B1CE-4399-AF7A-EFA6465E4A28}">
      <formula1>$B$13</formula1>
      <formula2>$B$14</formula2>
    </dataValidation>
    <dataValidation type="date" errorStyle="warning" allowBlank="1" showErrorMessage="1" error="Please check the contract period, it is outside the project duration or incorrect." prompt="Please be aware, that the date must be within the project duration." sqref="B20:C20" xr:uid="{48EEC367-2CB0-478F-B7A0-01F3354596BF}">
      <formula1>$B$13</formula1>
      <formula2>$B$14</formula2>
    </dataValidation>
  </dataValidations>
  <pageMargins left="0.78740157480314965" right="0.51181102362204722" top="0.78740157480314965"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Please Select" xr:uid="{00000000-0002-0000-0200-000000000000}">
          <x14:formula1>
            <xm:f>'Type of personnel'!$A$2:$A$6</xm:f>
          </x14:formula1>
          <xm:sqref>B11</xm:sqref>
        </x14:dataValidation>
        <x14:dataValidation type="list" allowBlank="1" showInputMessage="1" showErrorMessage="1" xr:uid="{00000000-0002-0000-0200-000001000000}">
          <x14:formula1>
            <xm:f>'Public Holidays'!$S$3:$S$18</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51D5-5372-44CC-908B-ADAF9C5BF80C}">
  <sheetPr>
    <outlinePr summaryBelow="0"/>
    <pageSetUpPr fitToPage="1"/>
  </sheetPr>
  <dimension ref="A1:AQ68"/>
  <sheetViews>
    <sheetView showGridLines="0" workbookViewId="0">
      <selection activeCell="B62" sqref="B62"/>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86</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13">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15"/>
      <c r="I8" s="115"/>
      <c r="J8" s="115"/>
      <c r="K8" s="115"/>
      <c r="L8" s="115"/>
      <c r="M8" s="115"/>
      <c r="N8" s="115"/>
      <c r="O8" s="115"/>
      <c r="P8" s="115"/>
      <c r="Q8" s="115"/>
      <c r="R8" s="115"/>
      <c r="S8" s="115"/>
      <c r="T8" s="115"/>
      <c r="U8" s="115"/>
      <c r="V8" s="115"/>
      <c r="W8" s="115"/>
      <c r="X8" s="115"/>
      <c r="Y8" s="115"/>
      <c r="Z8" s="115"/>
      <c r="AA8" s="115"/>
      <c r="AB8" s="115"/>
      <c r="AC8" s="115"/>
      <c r="AD8" s="36"/>
      <c r="AE8" s="115"/>
      <c r="AF8" s="115"/>
      <c r="AG8" s="115"/>
      <c r="AH8" s="115"/>
      <c r="AI8" s="115"/>
      <c r="AJ8" s="115"/>
      <c r="AK8" s="115"/>
      <c r="AL8" s="115"/>
      <c r="AM8" s="115"/>
      <c r="AN8" s="115"/>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14" t="s">
        <v>85</v>
      </c>
      <c r="B11" s="94" t="str">
        <f>B3</f>
        <v>January</v>
      </c>
    </row>
    <row r="12" spans="1:43" x14ac:dyDescent="0.75">
      <c r="A12" s="100">
        <f>Calendar!B6</f>
        <v>45292</v>
      </c>
      <c r="B12" s="100">
        <f>Calendar!AF6</f>
        <v>45322</v>
      </c>
    </row>
    <row r="13" spans="1:43" x14ac:dyDescent="0.75">
      <c r="A13" s="24" t="s">
        <v>146</v>
      </c>
      <c r="B13" s="101" t="e">
        <f>NETWORKDAYS(A12,B12,'Public Holidays'!B36:B61)</f>
        <v>#N/A</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outlineLevel="1" x14ac:dyDescent="0.75">
      <c r="A20" s="54" t="str">
        <f>'Start Data'!A33</f>
        <v>WP 6</v>
      </c>
      <c r="B20" s="41"/>
    </row>
    <row r="21" spans="1:2" outlineLevel="1" x14ac:dyDescent="0.75">
      <c r="A21" s="54" t="str">
        <f>'Start Data'!A34</f>
        <v>WP 7</v>
      </c>
      <c r="B21" s="41"/>
    </row>
    <row r="22" spans="1:2" outlineLevel="1" x14ac:dyDescent="0.75">
      <c r="A22" s="54" t="str">
        <f>'Start Data'!A35</f>
        <v>WP 8</v>
      </c>
      <c r="B22" s="41"/>
    </row>
    <row r="23" spans="1:2" outlineLevel="1" x14ac:dyDescent="0.75">
      <c r="A23" s="54" t="str">
        <f>'Start Data'!A36</f>
        <v>WP 9</v>
      </c>
      <c r="B23" s="41"/>
    </row>
    <row r="24" spans="1:2" outlineLevel="1" x14ac:dyDescent="0.75">
      <c r="A24" s="54" t="str">
        <f>'Start Data'!A37</f>
        <v>WP 10</v>
      </c>
      <c r="B24" s="41"/>
    </row>
    <row r="25" spans="1:2" outlineLevel="1" x14ac:dyDescent="0.75">
      <c r="A25" s="54" t="str">
        <f>'Start Data'!A38</f>
        <v>WP 11</v>
      </c>
      <c r="B25" s="41"/>
    </row>
    <row r="26" spans="1:2" outlineLevel="1" x14ac:dyDescent="0.75">
      <c r="A26" s="54" t="str">
        <f>'Start Data'!A39</f>
        <v>WP 12</v>
      </c>
      <c r="B26" s="41"/>
    </row>
    <row r="27" spans="1:2" outlineLevel="1" x14ac:dyDescent="0.75">
      <c r="A27" s="54" t="str">
        <f>'Start Data'!A40</f>
        <v>WP 13</v>
      </c>
      <c r="B27" s="41"/>
    </row>
    <row r="28" spans="1:2" outlineLevel="1" x14ac:dyDescent="0.75">
      <c r="A28" s="54" t="str">
        <f>'Start Data'!A41</f>
        <v>WP 14</v>
      </c>
      <c r="B28" s="41"/>
    </row>
    <row r="29" spans="1:2"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87" t="s">
        <v>97</v>
      </c>
      <c r="B49" s="188"/>
      <c r="O49" s="51"/>
    </row>
    <row r="50" spans="1:15" x14ac:dyDescent="0.75">
      <c r="A50" s="189"/>
      <c r="B50" s="190"/>
      <c r="O50" s="51"/>
    </row>
    <row r="51" spans="1:15" x14ac:dyDescent="0.75">
      <c r="A51" s="189"/>
      <c r="B51" s="190"/>
      <c r="O51" s="52"/>
    </row>
    <row r="52" spans="1:15" x14ac:dyDescent="0.75">
      <c r="A52" s="191"/>
      <c r="B52" s="192"/>
    </row>
    <row r="54" spans="1:15" ht="14.45" customHeight="1" x14ac:dyDescent="0.75">
      <c r="A54" s="187" t="s">
        <v>99</v>
      </c>
      <c r="B54" s="188"/>
    </row>
    <row r="55" spans="1:15" x14ac:dyDescent="0.75">
      <c r="A55" s="189"/>
      <c r="B55" s="190"/>
    </row>
    <row r="56" spans="1:15" x14ac:dyDescent="0.75">
      <c r="A56" s="189"/>
      <c r="B56" s="190"/>
    </row>
    <row r="57" spans="1:15" x14ac:dyDescent="0.75">
      <c r="A57" s="191"/>
      <c r="B57" s="192"/>
    </row>
    <row r="61" spans="1:15" x14ac:dyDescent="0.75">
      <c r="A61" s="55"/>
    </row>
    <row r="64" spans="1:15" x14ac:dyDescent="0.75">
      <c r="B64" s="117"/>
    </row>
    <row r="65" spans="1:2" x14ac:dyDescent="0.75">
      <c r="A65" s="116"/>
      <c r="B65" s="110"/>
    </row>
    <row r="66" spans="1:2" x14ac:dyDescent="0.75">
      <c r="A66" s="116"/>
      <c r="B66" s="110"/>
    </row>
    <row r="67" spans="1:2" x14ac:dyDescent="0.75">
      <c r="A67" s="116"/>
      <c r="B67" s="110"/>
    </row>
    <row r="68" spans="1:2" x14ac:dyDescent="0.75">
      <c r="A68" s="116"/>
      <c r="B68" s="110"/>
    </row>
  </sheetData>
  <mergeCells count="7">
    <mergeCell ref="A54:B57"/>
    <mergeCell ref="A1:B1"/>
    <mergeCell ref="F8:G8"/>
    <mergeCell ref="A44:B44"/>
    <mergeCell ref="A45:B45"/>
    <mergeCell ref="A47:B47"/>
    <mergeCell ref="A49:B52"/>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2" id="{B2E31558-BC90-4351-B648-B29C5D1B2548}">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outlinePr summaryBelow="0"/>
    <pageSetUpPr fitToPage="1"/>
  </sheetPr>
  <dimension ref="A1:AQ87"/>
  <sheetViews>
    <sheetView showGridLines="0" topLeftCell="A7"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86</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12">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30"/>
      <c r="I8" s="30"/>
      <c r="J8" s="30"/>
      <c r="K8" s="30"/>
      <c r="L8" s="30"/>
      <c r="M8" s="30"/>
      <c r="N8" s="30"/>
      <c r="O8" s="30"/>
      <c r="P8" s="30"/>
      <c r="Q8" s="30"/>
      <c r="R8" s="30"/>
      <c r="S8" s="30"/>
      <c r="T8" s="30"/>
      <c r="U8" s="30"/>
      <c r="V8" s="30"/>
      <c r="W8" s="30"/>
      <c r="X8" s="30"/>
      <c r="Y8" s="30"/>
      <c r="Z8" s="30"/>
      <c r="AA8" s="30"/>
      <c r="AB8" s="30"/>
      <c r="AC8" s="30"/>
      <c r="AD8" s="36"/>
      <c r="AE8" s="30"/>
      <c r="AF8" s="30"/>
      <c r="AG8" s="30"/>
      <c r="AH8" s="30"/>
      <c r="AI8" s="30"/>
      <c r="AJ8" s="30"/>
      <c r="AK8" s="30"/>
      <c r="AL8" s="30"/>
      <c r="AM8" s="30"/>
      <c r="AN8" s="30"/>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35" t="s">
        <v>85</v>
      </c>
      <c r="B11" s="94" t="str">
        <f>B3</f>
        <v>January</v>
      </c>
    </row>
    <row r="12" spans="1:43" x14ac:dyDescent="0.75">
      <c r="A12" s="100">
        <f>Calendar!B6</f>
        <v>45292</v>
      </c>
      <c r="B12" s="100">
        <f>Calendar!AF6</f>
        <v>45322</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175</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c r="B61"/>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Data'!B20&lt;January!$A$12,'Start Data'!C20&lt;January!$A$12),"",IF(AND('Start Data'!B20&gt;January!$B$12,'Start Data'!C20&gt;January!$B$12),"",$A$12))))</f>
        <v/>
      </c>
      <c r="B68" s="67" t="str">
        <f>IF(ISBLANK('Start Data'!C20),"",IF(AND('Start Data'!C20&gt;$A$12,'Start Data'!C20&lt;$B$12),'Start Data'!C20,IF(AND('Start Data'!B20&lt;January!$A$12,'Start Data'!C20&lt;January!$A$12),"",IF(AND('Start Data'!B20&gt;January!$B$12,'Start Data'!C20&gt;January!$B$12),"",$B$12))))</f>
        <v/>
      </c>
      <c r="C68" s="111" t="str">
        <f>IFERROR(IF(C67&lt;&gt;"",NETWORKDAYS(A68,B68,'Public Holidays'!$B$36:$B$61),NETWORKDAYS(A68,B68,'Public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Data'!B21&lt;January!$A$12,'Start Data'!C21&lt;January!$A$12),"",IF(AND('Start Data'!B21&gt;January!$B$12,'Start Data'!C21&gt;January!$B$12),"",$A$12))))</f>
        <v/>
      </c>
      <c r="B69" s="67" t="str">
        <f>IF(ISBLANK('Start Data'!C21),"",IF(AND('Start Data'!C21&gt;$A$12,'Start Data'!C21&lt;$B$12),'Start Data'!C21,IF(AND('Start Data'!B21&lt;January!$A$12,'Start Data'!C21&lt;January!$A$12),"",IF(AND('Start Data'!B21&gt;January!$B$12,'Start Data'!C21&gt;January!$B$12),"",$B$12))))</f>
        <v/>
      </c>
      <c r="C69" s="111" t="str">
        <f>IFERROR(IF(C68&lt;&gt;"",NETWORKDAYS(A69,B69,'Public Holidays'!$B$36:$B$61),NETWORKDAYS(A69,B69,'Public Holidays'!$B$36:$B$61)-$B$36),"")</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Data'!B22&lt;January!$A$12,'Start Data'!C22&lt;January!$A$12),"",IF(AND('Start Data'!B22&gt;January!$B$12,'Start Data'!C22&gt;January!$B$12),"",$A$12))))</f>
        <v/>
      </c>
      <c r="B70" s="67" t="str">
        <f>IF(ISBLANK('Start Data'!C22),"",IF(AND('Start Data'!C22&gt;$A$12,'Start Data'!C22&lt;$B$12),'Start Data'!C22,IF(AND('Start Data'!B22&lt;January!$A$12,'Start Data'!C22&lt;January!$A$12),"",IF(AND('Start Data'!B22&gt;January!$B$12,'Start Data'!C22&gt;January!$B$12),"",$B$12))))</f>
        <v/>
      </c>
      <c r="C70" s="111" t="str">
        <f>IFERROR(IF(C69&lt;&gt;"",NETWORKDAYS(A70,B70,'Public Holidays'!$B$36:$B$61),NETWORKDAYS(A70,B70,'Public Holidays'!$B$36:$B$61)-$B$36),"")</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Data'!B23&lt;January!$A$12,'Start Data'!C23&lt;January!$A$12),"",IF(AND('Start Data'!B23&gt;January!$B$12,'Start Data'!C23&gt;January!$B$12),"",$A$12))))</f>
        <v/>
      </c>
      <c r="B71" s="67" t="str">
        <f>IF(ISBLANK('Start Data'!C23),"",IF(AND('Start Data'!C23&gt;$A$12,'Start Data'!C23&lt;$B$12),'Start Data'!C23,IF(AND('Start Data'!B23&lt;January!$A$12,'Start Data'!C23&lt;January!$A$12),"",IF(AND('Start Data'!B23&gt;January!$B$12,'Start Data'!C23&gt;January!$B$12),"",$B$12))))</f>
        <v/>
      </c>
      <c r="C71" s="111" t="str">
        <f>IFERROR(IF(C70&lt;&gt;"",NETWORKDAYS(A71,B71,'Public Holidays'!$B$36:$B$61),NETWORKDAYS(A71,B71,'Public Holidays'!$B$36:$B$61)-$B$36),"")</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Data'!B24&lt;January!$A$12,'Start Data'!C24&lt;January!$A$12),"",IF(AND('Start Data'!B24&gt;January!$B$12,'Start Data'!C24&gt;January!$B$12),"",$A$12))))</f>
        <v/>
      </c>
      <c r="B72" s="67" t="str">
        <f>IF(ISBLANK('Start Data'!C24),"",IF(AND('Start Data'!C24&gt;$A$12,'Start Data'!C24&lt;$B$12),'Start Data'!C24,IF(AND('Start Data'!B24&lt;January!$A$12,'Start Data'!C24&lt;January!$A$12),"",IF(AND('Start Data'!B24&gt;January!$B$12,'Start Data'!C24&gt;January!$B$12),"",$B$12))))</f>
        <v/>
      </c>
      <c r="C72" s="111" t="str">
        <f>IFERROR(IF(C71&lt;&gt;"",NETWORKDAYS(A72,B72,'Public Holidays'!$B$36:$B$61),NETWORKDAYS(A72,B72,'Public Holidays'!$B$36:$B$61)-$B$36),"")</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Data'!#REF!&lt;January!$A$12,'Start Data'!#REF!&lt;January!$A$12),"",IF(AND('Start Data'!#REF!&gt;January!$B$12,'Start Data'!#REF!&gt;January!$B$12),"",$A$12))))</f>
        <v>#REF!</v>
      </c>
      <c r="B73" s="67" t="e">
        <f>IF(ISBLANK('Start Data'!#REF!),"",IF(AND('Start Data'!#REF!&gt;$A$12,'Start Data'!#REF!&lt;$B$12),'Start Data'!#REF!,IF(AND('Start Data'!#REF!&lt;January!$A$12,'Start Data'!#REF!&lt;January!$A$12),"",IF(AND('Start Data'!#REF!&gt;January!$B$12,'Start Data'!#REF!&gt;January!$B$12),"",$B$12))))</f>
        <v>#REF!</v>
      </c>
      <c r="C73" s="111" t="str">
        <f>IFERROR(IF(C72&lt;&gt;"",NETWORKDAYS(A73,B73,'Public Holidays'!$B$36:$B$61),NETWORKDAYS(A73,B73,'Public Holidays'!$B$36:$B$61)-$B$36),"")</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Data'!#REF!&lt;January!$A$12,'Start Data'!#REF!&lt;January!$A$12),"",IF(AND('Start Data'!#REF!&gt;January!$B$12,'Start Data'!#REF!&gt;January!$B$12),"",$A$12))))</f>
        <v>#REF!</v>
      </c>
      <c r="B74" s="67" t="e">
        <f>IF(ISBLANK('Start Data'!#REF!),"",IF(AND('Start Data'!#REF!&gt;$A$12,'Start Data'!#REF!&lt;$B$12),'Start Data'!#REF!,IF(AND('Start Data'!#REF!&lt;January!$A$12,'Start Data'!#REF!&lt;January!$A$12),"",IF(AND('Start Data'!#REF!&gt;January!$B$12,'Start Data'!#REF!&gt;January!$B$12),"",$B$12))))</f>
        <v>#REF!</v>
      </c>
      <c r="C74" s="111" t="str">
        <f>IFERROR(IF(C73&lt;&gt;"",NETWORKDAYS(A74,B74,'Public Holidays'!$B$36:$B$61),NETWORKDAYS(A74,B74,'Public Holidays'!$B$36:$B$61)-$B$36),"")</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Data'!#REF!&lt;January!$A$12,'Start Data'!#REF!&lt;January!$A$12),"",IF(AND('Start Data'!#REF!&gt;January!$B$12,'Start Data'!#REF!&gt;January!$B$12),"",$A$12))))</f>
        <v>#REF!</v>
      </c>
      <c r="B75" s="67" t="e">
        <f>IF(ISBLANK('Start Data'!#REF!),"",IF(AND('Start Data'!#REF!&gt;$A$12,'Start Data'!#REF!&lt;$B$12),'Start Data'!#REF!,IF(AND('Start Data'!#REF!&lt;January!$A$12,'Start Data'!#REF!&lt;January!$A$12),"",IF(AND('Start Data'!#REF!&gt;January!$B$12,'Start Data'!#REF!&gt;January!$B$12),"",$B$12))))</f>
        <v>#REF!</v>
      </c>
      <c r="C75" s="111" t="str">
        <f>IFERROR(IF(C74&lt;&gt;"",NETWORKDAYS(A75,B75,'Public Holidays'!$B$36:$B$61),NETWORKDAYS(A75,B75,'Public Holidays'!$B$36:$B$61)-$B$36),"")</f>
        <v/>
      </c>
      <c r="D75" s="68" t="str">
        <f>IFERROR(C75*'Start Data'!$B$17*'Start Data'!#REF!,"")</f>
        <v/>
      </c>
      <c r="E75" s="68" t="str">
        <f t="shared" si="0"/>
        <v/>
      </c>
      <c r="F75" s="111" t="str">
        <f>IFERROR((MROUND(((215/12)*E75*'Start Data'!#REF!),0.5))*'Start Data'!$B$17,"")</f>
        <v/>
      </c>
    </row>
    <row r="76" spans="1:6" hidden="1" outlineLevel="1" x14ac:dyDescent="0.75">
      <c r="A76" s="67"/>
      <c r="B76" s="67"/>
      <c r="C76" s="111" t="str">
        <f>IFERROR(IF(C75&lt;&gt;"",NETWORKDAYS(A76,B76,'Public Holidays'!$B$36:$B$61),NETWORKDAYS(A76,B76,'Public Holidays'!$B$36:$B$61)-$B$36),"")</f>
        <v/>
      </c>
      <c r="D76" s="68" t="str">
        <f>IFERROR(C76*'Start Data'!$B$17*'Start Data'!#REF!,"")</f>
        <v/>
      </c>
      <c r="E76" s="68">
        <f t="shared" si="0"/>
        <v>0</v>
      </c>
      <c r="F76" s="111" t="str">
        <f>IFERROR((MROUND(((215/12)*E76*'Start Data'!#REF!),0.5))*'Start Data'!$B$17,"")</f>
        <v/>
      </c>
    </row>
    <row r="77" spans="1:6" hidden="1" outlineLevel="1" x14ac:dyDescent="0.75">
      <c r="A77" s="67"/>
      <c r="B77" s="67"/>
      <c r="C77" s="111" t="str">
        <f>IFERROR(IF(C76&lt;&gt;"",NETWORKDAYS(A77,B77,'Public Holidays'!$B$36:$B$61),NETWORKDAYS(A77,B77,'Public Holidays'!$B$36:$B$61)-$B$36),"")</f>
        <v/>
      </c>
      <c r="D77" s="68" t="str">
        <f>IFERROR(C77*'Start Data'!$B$17*'Start Data'!#REF!,"")</f>
        <v/>
      </c>
      <c r="E77" s="68">
        <f t="shared" si="0"/>
        <v>0</v>
      </c>
      <c r="F77" s="111" t="str">
        <f>IFERROR((MROUND(((215/12)*E77*'Start Data'!#REF!),0.5))*'Start Data'!$B$17,"")</f>
        <v/>
      </c>
    </row>
    <row r="78" spans="1:6" hidden="1" outlineLevel="1" x14ac:dyDescent="0.75">
      <c r="A78" s="67" t="e">
        <f>IF(ISBLANK('Start Data'!#REF!),"",IF(AND('Start Data'!#REF!&gt;$A$12,'Start Data'!#REF!&lt;$B$12),'Start Data'!#REF!,IF(AND('Start Data'!#REF!&lt;January!$A$12,'Start Data'!#REF!&lt;January!$A$12),"",IF(AND('Start Data'!#REF!&gt;January!$B$12,'Start Data'!#REF!&gt;January!$B$12),"",$A$12))))</f>
        <v>#REF!</v>
      </c>
      <c r="B78" s="67" t="e">
        <f>IF(ISBLANK('Start Data'!#REF!),"",IF(AND('Start Data'!#REF!&gt;$A$12,'Start Data'!#REF!&lt;$B$12),'Start Data'!#REF!,IF(AND('Start Data'!#REF!&lt;January!$A$12,'Start Data'!#REF!&lt;January!$A$12),"",IF(AND('Start Data'!#REF!&gt;January!$B$12,'Start Data'!#REF!&gt;January!$B$12),"",$B$12))))</f>
        <v>#REF!</v>
      </c>
      <c r="C78" s="111" t="str">
        <f>IFERROR(IF(C77&lt;&gt;"",NETWORKDAYS(A78,B78,'Public Holidays'!$B$36:$B$61),NETWORKDAYS(A78,B78,'Public Holidays'!$B$36:$B$61)-$B$36),"")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Data'!#REF!&lt;January!$A$12,'Start Data'!#REF!&lt;January!$A$12),"",IF(AND('Start Data'!#REF!&gt;January!$B$12,'Start Data'!#REF!&gt;January!$B$12),"",$A$12))))</f>
        <v>#REF!</v>
      </c>
      <c r="B79" s="67" t="e">
        <f>IF(ISBLANK('Start Data'!#REF!),"",IF(AND('Start Data'!#REF!&gt;$A$12,'Start Data'!#REF!&lt;$B$12),'Start Data'!#REF!,IF(AND('Start Data'!#REF!&lt;January!$A$12,'Start Data'!#REF!&lt;January!$A$12),"",IF(AND('Start Data'!#REF!&gt;January!$B$12,'Start Data'!#REF!&gt;January!$B$12),"",$B$12))))</f>
        <v>#REF!</v>
      </c>
      <c r="C79" s="111" t="str">
        <f>IFERROR(IF(C78&lt;&gt;"",NETWORKDAYS(A79,B79,'Public Holidays'!$B$36:$B$61),NETWORKDAYS(A79,B79,'Public Holidays'!$B$36:$B$61)-$B$36),"")</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A83"/>
      <c r="B83" s="108"/>
    </row>
    <row r="84" spans="1:2" x14ac:dyDescent="0.75">
      <c r="A84" s="107"/>
      <c r="B84" s="110"/>
    </row>
    <row r="85" spans="1:2" x14ac:dyDescent="0.75">
      <c r="A85" s="107"/>
      <c r="B85" s="110"/>
    </row>
    <row r="86" spans="1:2" x14ac:dyDescent="0.75">
      <c r="A86" s="107"/>
      <c r="B86" s="110"/>
    </row>
    <row r="87" spans="1:2" x14ac:dyDescent="0.75">
      <c r="A87" s="107"/>
      <c r="B87" s="110"/>
    </row>
  </sheetData>
  <mergeCells count="7">
    <mergeCell ref="C67:D67"/>
    <mergeCell ref="E67:F67"/>
    <mergeCell ref="A1:B1"/>
    <mergeCell ref="F8:G8"/>
    <mergeCell ref="A44:B44"/>
    <mergeCell ref="A47:B47"/>
    <mergeCell ref="A45:B45"/>
  </mergeCells>
  <conditionalFormatting sqref="A10">
    <cfRule type="colorScale" priority="9">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69" id="{00970049-0062-49C1-B60F-00EC009C0074}">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B77B-E989-40CB-BC6F-D391941B8F2A}">
  <sheetPr>
    <tabColor indexed="26"/>
    <outlinePr summaryBelow="0"/>
    <pageSetUpPr fitToPage="1"/>
  </sheetPr>
  <dimension ref="A1:AQ87"/>
  <sheetViews>
    <sheetView showGridLines="0" topLeftCell="A4"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148</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13">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15"/>
      <c r="I8" s="115"/>
      <c r="J8" s="115"/>
      <c r="K8" s="115"/>
      <c r="L8" s="115"/>
      <c r="M8" s="115"/>
      <c r="N8" s="115"/>
      <c r="O8" s="115"/>
      <c r="P8" s="115"/>
      <c r="Q8" s="115"/>
      <c r="R8" s="115"/>
      <c r="S8" s="115"/>
      <c r="T8" s="115"/>
      <c r="U8" s="115"/>
      <c r="V8" s="115"/>
      <c r="W8" s="115"/>
      <c r="X8" s="115"/>
      <c r="Y8" s="115"/>
      <c r="Z8" s="115"/>
      <c r="AA8" s="115"/>
      <c r="AB8" s="115"/>
      <c r="AC8" s="115"/>
      <c r="AD8" s="36"/>
      <c r="AE8" s="115"/>
      <c r="AF8" s="115"/>
      <c r="AG8" s="115"/>
      <c r="AH8" s="115"/>
      <c r="AI8" s="115"/>
      <c r="AJ8" s="115"/>
      <c r="AK8" s="115"/>
      <c r="AL8" s="115"/>
      <c r="AM8" s="115"/>
      <c r="AN8" s="115"/>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14" t="s">
        <v>85</v>
      </c>
      <c r="B11" s="94" t="str">
        <f>B3</f>
        <v>February</v>
      </c>
    </row>
    <row r="12" spans="1:43" x14ac:dyDescent="0.75">
      <c r="A12" s="100">
        <f>Calendar!B8</f>
        <v>45323</v>
      </c>
      <c r="B12" s="100">
        <f>IF(Calendar!AD8="",Calendar!AC8,Calendar!AD8)</f>
        <v>45351</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Data'!B20&lt;February!$A$12,'Start Data'!C20&lt;February!$A$12),"",IF(AND('Start Data'!B20&gt;February!$B$12,'Start Data'!C20&gt;February!$B$12),"",$A$12))))</f>
        <v/>
      </c>
      <c r="B68" s="67" t="str">
        <f>IF(ISBLANK('Start Data'!C20),"",IF(AND('Start Data'!C20&gt;$A$12,'Start Data'!C20&lt;$B$12),'Start Data'!C20,IF(AND('Start Data'!B20&lt;February!$A$12,'Start Data'!C20&lt;February!$A$12),"",IF(AND('Start Data'!B20&gt;February!$B$12,'Start Data'!C20&gt;February!$B$12),"",$B$12))))</f>
        <v/>
      </c>
      <c r="C68" s="111" t="str">
        <f>IFERROR(IF(C67&lt;&gt;"",NETWORKDAYS(A68,B68,'Public Holidays'!$B$36:$B$61),NETWORKDAYS(A68,B68,'Public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Data'!B21&lt;February!$A$12,'Start Data'!C21&lt;February!$A$12),"",IF(AND('Start Data'!B21&gt;February!$B$12,'Start Data'!C21&gt;February!$B$12),"",$A$12))))</f>
        <v/>
      </c>
      <c r="B69" s="67" t="str">
        <f>IF(ISBLANK('Start Data'!C21),"",IF(AND('Start Data'!C21&gt;$A$12,'Start Data'!C21&lt;$B$12),'Start Data'!C21,IF(AND('Start Data'!B21&lt;February!$A$12,'Start Data'!C21&lt;February!$A$12),"",IF(AND('Start Data'!B21&gt;February!$B$12,'Start Data'!C21&gt;February!$B$12),"",$B$12))))</f>
        <v/>
      </c>
      <c r="C69" s="111" t="str">
        <f>IFERROR(IF(C68&lt;&gt;"",NETWORKDAYS(A69,B69,'Public Holidays'!$B$36:$B$61),NETWORKDAYS(A69,B69,'Public Holidays'!$B$36:$B$61)-$B$36),"")</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Data'!B22&lt;February!$A$12,'Start Data'!C22&lt;February!$A$12),"",IF(AND('Start Data'!B22&gt;February!$B$12,'Start Data'!C22&gt;February!$B$12),"",$A$12))))</f>
        <v/>
      </c>
      <c r="B70" s="67" t="str">
        <f>IF(ISBLANK('Start Data'!C22),"",IF(AND('Start Data'!C22&gt;$A$12,'Start Data'!C22&lt;$B$12),'Start Data'!C22,IF(AND('Start Data'!B22&lt;February!$A$12,'Start Data'!C22&lt;February!$A$12),"",IF(AND('Start Data'!B22&gt;February!$B$12,'Start Data'!C22&gt;February!$B$12),"",$B$12))))</f>
        <v/>
      </c>
      <c r="C70" s="111" t="str">
        <f>IFERROR(IF(C69&lt;&gt;"",NETWORKDAYS(A70,B70,'Public Holidays'!$B$36:$B$61),NETWORKDAYS(A70,B70,'Public Holidays'!$B$36:$B$61)-$B$36),"")</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Data'!B23&lt;February!$A$12,'Start Data'!C23&lt;February!$A$12),"",IF(AND('Start Data'!B23&gt;February!$B$12,'Start Data'!C23&gt;February!$B$12),"",$A$12))))</f>
        <v/>
      </c>
      <c r="B71" s="67" t="str">
        <f>IF(ISBLANK('Start Data'!C23),"",IF(AND('Start Data'!C23&gt;$A$12,'Start Data'!C23&lt;$B$12),'Start Data'!C23,IF(AND('Start Data'!B23&lt;February!$A$12,'Start Data'!C23&lt;February!$A$12),"",IF(AND('Start Data'!B23&gt;February!$B$12,'Start Data'!C23&gt;February!$B$12),"",$B$12))))</f>
        <v/>
      </c>
      <c r="C71" s="111" t="str">
        <f>IFERROR(IF(C70&lt;&gt;"",NETWORKDAYS(A71,B71,'Public Holidays'!$B$36:$B$61),NETWORKDAYS(A71,B71,'Public Holidays'!$B$36:$B$61)-$B$36),"")</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Data'!B24&lt;February!$A$12,'Start Data'!C24&lt;February!$A$12),"",IF(AND('Start Data'!B24&gt;February!$B$12,'Start Data'!C24&gt;February!$B$12),"",$A$12))))</f>
        <v/>
      </c>
      <c r="B72" s="67" t="str">
        <f>IF(ISBLANK('Start Data'!C24),"",IF(AND('Start Data'!C24&gt;$A$12,'Start Data'!C24&lt;$B$12),'Start Data'!C24,IF(AND('Start Data'!B24&lt;February!$A$12,'Start Data'!C24&lt;February!$A$12),"",IF(AND('Start Data'!B24&gt;February!$B$12,'Start Data'!C24&gt;February!$B$12),"",$B$12))))</f>
        <v/>
      </c>
      <c r="C72" s="111" t="str">
        <f>IFERROR(IF(C71&lt;&gt;"",NETWORKDAYS(A72,B72,'Public Holidays'!$B$36:$B$61),NETWORKDAYS(A72,B72,'Public Holidays'!$B$36:$B$61)-$B$36),"")</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Data'!#REF!&lt;February!$A$12,'Start Data'!#REF!&lt;February!$A$12),"",IF(AND('Start Data'!#REF!&gt;February!$B$12,'Start Data'!#REF!&gt;February!$B$12),"",$A$12))))</f>
        <v>#REF!</v>
      </c>
      <c r="B73" s="67" t="e">
        <f>IF(ISBLANK('Start Data'!#REF!),"",IF(AND('Start Data'!#REF!&gt;$A$12,'Start Data'!#REF!&lt;$B$12),'Start Data'!#REF!,IF(AND('Start Data'!#REF!&lt;February!$A$12,'Start Data'!#REF!&lt;February!$A$12),"",IF(AND('Start Data'!#REF!&gt;February!$B$12,'Start Data'!#REF!&gt;February!$B$12),"",$B$12))))</f>
        <v>#REF!</v>
      </c>
      <c r="C73" s="111" t="str">
        <f>IFERROR(IF(C72&lt;&gt;"",NETWORKDAYS(A73,B73,'Public Holidays'!$B$36:$B$61),NETWORKDAYS(A73,B73,'Public Holidays'!$B$36:$B$61)-$B$36),"")</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Data'!#REF!&lt;February!$A$12,'Start Data'!#REF!&lt;February!$A$12),"",IF(AND('Start Data'!#REF!&gt;February!$B$12,'Start Data'!#REF!&gt;February!$B$12),"",$A$12))))</f>
        <v>#REF!</v>
      </c>
      <c r="B74" s="67" t="e">
        <f>IF(ISBLANK('Start Data'!#REF!),"",IF(AND('Start Data'!#REF!&gt;$A$12,'Start Data'!#REF!&lt;$B$12),'Start Data'!#REF!,IF(AND('Start Data'!#REF!&lt;February!$A$12,'Start Data'!#REF!&lt;February!$A$12),"",IF(AND('Start Data'!#REF!&gt;February!$B$12,'Start Data'!#REF!&gt;February!$B$12),"",$B$12))))</f>
        <v>#REF!</v>
      </c>
      <c r="C74" s="111" t="str">
        <f>IFERROR(IF(C73&lt;&gt;"",NETWORKDAYS(A74,B74,'Public Holidays'!$B$36:$B$61),NETWORKDAYS(A74,B74,'Public Holidays'!$B$36:$B$61)-$B$36),"")</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Data'!#REF!&lt;February!$A$12,'Start Data'!#REF!&lt;February!$A$12),"",IF(AND('Start Data'!#REF!&gt;February!$B$12,'Start Data'!#REF!&gt;February!$B$12),"",$A$12))))</f>
        <v>#REF!</v>
      </c>
      <c r="B75" s="67" t="e">
        <f>IF(ISBLANK('Start Data'!#REF!),"",IF(AND('Start Data'!#REF!&gt;$A$12,'Start Data'!#REF!&lt;$B$12),'Start Data'!#REF!,IF(AND('Start Data'!#REF!&lt;February!$A$12,'Start Data'!#REF!&lt;February!$A$12),"",IF(AND('Start Data'!#REF!&gt;February!$B$12,'Start Data'!#REF!&gt;February!$B$12),"",$B$12))))</f>
        <v>#REF!</v>
      </c>
      <c r="C75" s="111" t="str">
        <f>IFERROR(IF(C74&lt;&gt;"",NETWORKDAYS(A75,B75,'Public Holidays'!$B$36:$B$61),NETWORKDAYS(A75,B75,'Public Holidays'!$B$36:$B$61)-$B$36),"")</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Data'!#REF!&lt;February!$A$12,'Start Data'!#REF!&lt;February!$A$12),"",IF(AND('Start Data'!#REF!&gt;February!$B$12,'Start Data'!#REF!&gt;February!$B$12),"",$A$12))))</f>
        <v>#REF!</v>
      </c>
      <c r="B76" s="67" t="e">
        <f>IF(ISBLANK('Start Data'!#REF!),"",IF(AND('Start Data'!#REF!&gt;$A$12,'Start Data'!#REF!&lt;$B$12),'Start Data'!#REF!,IF(AND('Start Data'!#REF!&lt;February!$A$12,'Start Data'!#REF!&lt;February!$A$12),"",IF(AND('Start Data'!#REF!&gt;February!$B$12,'Start Data'!#REF!&gt;February!$B$12),"",$B$12))))</f>
        <v>#REF!</v>
      </c>
      <c r="C76" s="111" t="str">
        <f>IFERROR(IF(C75&lt;&gt;"",NETWORKDAYS(A76,B76,'Public Holidays'!$B$36:$B$61),NETWORKDAYS(A76,B76,'Public Holidays'!$B$36:$B$61)-$B$36),"")</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Data'!#REF!&lt;February!$A$12,'Start Data'!#REF!&lt;February!$A$12),"",IF(AND('Start Data'!#REF!&gt;February!$B$12,'Start Data'!#REF!&gt;February!$B$12),"",$A$12))))</f>
        <v>#REF!</v>
      </c>
      <c r="B77" s="67" t="e">
        <f>IF(ISBLANK('Start Data'!#REF!),"",IF(AND('Start Data'!#REF!&gt;$A$12,'Start Data'!#REF!&lt;$B$12),'Start Data'!#REF!,IF(AND('Start Data'!#REF!&lt;February!$A$12,'Start Data'!#REF!&lt;February!$A$12),"",IF(AND('Start Data'!#REF!&gt;February!$B$12,'Start Data'!#REF!&gt;February!$B$12),"",$B$12))))</f>
        <v>#REF!</v>
      </c>
      <c r="C77" s="111" t="str">
        <f>IFERROR(IF(C76&lt;&gt;"",NETWORKDAYS(A77,B77,'Public Holidays'!$B$36:$B$61),NETWORKDAYS(A77,B77,'Public Holidays'!$B$36:$B$61)-$B$36),"")</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Data'!#REF!&lt;February!$A$12,'Start Data'!#REF!&lt;February!$A$12),"",IF(AND('Start Data'!#REF!&gt;February!$B$12,'Start Data'!#REF!&gt;February!$B$12),"",$A$12))))</f>
        <v>#REF!</v>
      </c>
      <c r="B78" s="67" t="e">
        <f>IF(ISBLANK('Start Data'!#REF!),"",IF(AND('Start Data'!#REF!&gt;$A$12,'Start Data'!#REF!&lt;$B$12),'Start Data'!#REF!,IF(AND('Start Data'!#REF!&lt;February!$A$12,'Start Data'!#REF!&lt;February!$A$12),"",IF(AND('Start Data'!#REF!&gt;February!$B$12,'Start Data'!#REF!&gt;February!$B$12),"",$B$12))))</f>
        <v>#REF!</v>
      </c>
      <c r="C78" s="111" t="str">
        <f>IFERROR(IF(C77&lt;&gt;"",NETWORKDAYS(A78,B78,'Public Holidays'!$B$36:$B$61),NETWORKDAYS(A78,B78,'Public Holidays'!$B$36:$B$61)-$B$36),"")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Data'!#REF!&lt;February!$A$12,'Start Data'!#REF!&lt;February!$A$12),"",IF(AND('Start Data'!#REF!&gt;February!$B$12,'Start Data'!#REF!&gt;February!$B$12),"",$A$12))))</f>
        <v>#REF!</v>
      </c>
      <c r="B79" s="67" t="e">
        <f>IF(ISBLANK('Start Data'!#REF!),"",IF(AND('Start Data'!#REF!&gt;$A$12,'Start Data'!#REF!&lt;$B$12),'Start Data'!#REF!,IF(AND('Start Data'!#REF!&lt;February!$A$12,'Start Data'!#REF!&lt;February!$A$12),"",IF(AND('Start Data'!#REF!&gt;February!$B$12,'Start Data'!#REF!&gt;February!$B$12),"",$B$12))))</f>
        <v>#REF!</v>
      </c>
      <c r="C79" s="111" t="str">
        <f>IFERROR(IF(C78&lt;&gt;"",NETWORKDAYS(A79,B79,'Public Holidays'!$B$36:$B$61),NETWORKDAYS(A79,B79,'Public Holidays'!$B$36:$B$61)-$B$36),"")</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17"/>
    </row>
    <row r="84" spans="1:2" x14ac:dyDescent="0.75">
      <c r="A84" s="116"/>
      <c r="B84" s="110"/>
    </row>
    <row r="85" spans="1:2" x14ac:dyDescent="0.75">
      <c r="A85" s="116"/>
      <c r="B85" s="110"/>
    </row>
    <row r="86" spans="1:2" x14ac:dyDescent="0.75">
      <c r="A86" s="116"/>
      <c r="B86" s="110"/>
    </row>
    <row r="87" spans="1:2" x14ac:dyDescent="0.75">
      <c r="A87" s="116"/>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2F75774F-CD91-48FB-89DE-86813F7888E5}">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81B6-C8BC-478D-9EF8-C90ED74B82A9}">
  <sheetPr>
    <tabColor indexed="26"/>
    <outlinePr summaryBelow="0"/>
    <pageSetUpPr fitToPage="1"/>
  </sheetPr>
  <dimension ref="A1:AQ87"/>
  <sheetViews>
    <sheetView showGridLines="0" topLeftCell="A7"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149</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March</v>
      </c>
    </row>
    <row r="12" spans="1:43" x14ac:dyDescent="0.75">
      <c r="A12" s="100">
        <f>Calendar!B10</f>
        <v>45352</v>
      </c>
      <c r="B12" s="100">
        <f>Calendar!AF10</f>
        <v>45382</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Data'!B20&lt;March!$A$12,'Start Data'!C20&lt;March!$A$12),"",IF(AND('Start Data'!B20&gt;March!$B$12,'Start Data'!C20&gt;March!$B$12),"",$A$12))))</f>
        <v/>
      </c>
      <c r="B68" s="67" t="str">
        <f>IF(ISBLANK('Start Data'!C20),"",IF(AND('Start Data'!C20&gt;$A$12,'Start Data'!C20&lt;$B$12),'Start Data'!C20,IF(AND('Start Data'!B20&lt;March!$A$12,'Start Data'!C20&lt;March!$A$12),"",IF(AND('Start Data'!B20&gt;March!$B$12,'Start Data'!C20&gt;March!$B$12),"",$B$12))))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Data'!B21&lt;March!$A$12,'Start Data'!C21&lt;March!$A$12),"",IF(AND('Start Data'!B21&gt;March!$B$12,'Start Data'!C21&gt;March!$B$12),"",$A$12))))</f>
        <v/>
      </c>
      <c r="B69" s="67" t="str">
        <f>IF(ISBLANK('Start Data'!C21),"",IF(AND('Start Data'!C21&gt;$A$12,'Start Data'!C21&lt;$B$12),'Start Data'!C21,IF(AND('Start Data'!B21&lt;March!$A$12,'Start Data'!C21&lt;March!$A$12),"",IF(AND('Start Data'!B21&gt;March!$B$12,'Start Data'!C21&gt;March!$B$12),"",$B$12))))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Data'!B22&lt;March!$A$12,'Start Data'!C22&lt;March!$A$12),"",IF(AND('Start Data'!B22&gt;March!$B$12,'Start Data'!C22&gt;March!$B$12),"",$A$12))))</f>
        <v/>
      </c>
      <c r="B70" s="67" t="str">
        <f>IF(ISBLANK('Start Data'!C22),"",IF(AND('Start Data'!C22&gt;$A$12,'Start Data'!C22&lt;$B$12),'Start Data'!C22,IF(AND('Start Data'!B22&lt;March!$A$12,'Start Data'!C22&lt;March!$A$12),"",IF(AND('Start Data'!B22&gt;March!$B$12,'Start Data'!C22&gt;March!$B$12),"",$B$12))))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Data'!B23&lt;March!$A$12,'Start Data'!C23&lt;March!$A$12),"",IF(AND('Start Data'!B23&gt;March!$B$12,'Start Data'!C23&gt;March!$B$12),"",$A$12))))</f>
        <v/>
      </c>
      <c r="B71" s="67" t="str">
        <f>IF(ISBLANK('Start Data'!C23),"",IF(AND('Start Data'!C23&gt;$A$12,'Start Data'!C23&lt;$B$12),'Start Data'!C23,IF(AND('Start Data'!B23&lt;March!$A$12,'Start Data'!C23&lt;March!$A$12),"",IF(AND('Start Data'!B23&gt;March!$B$12,'Start Data'!C23&gt;March!$B$12),"",$B$12))))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Data'!B24&lt;March!$A$12,'Start Data'!C24&lt;March!$A$12),"",IF(AND('Start Data'!B24&gt;March!$B$12,'Start Data'!C24&gt;March!$B$12),"",$A$12))))</f>
        <v/>
      </c>
      <c r="B72" s="67" t="str">
        <f>IF(ISBLANK('Start Data'!C24),"",IF(AND('Start Data'!C24&gt;$A$12,'Start Data'!C24&lt;$B$12),'Start Data'!C24,IF(AND('Start Data'!B24&lt;March!$A$12,'Start Data'!C24&lt;March!$A$12),"",IF(AND('Start Data'!B24&gt;March!$B$12,'Start Data'!C24&gt;March!$B$12),"",$B$12))))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Data'!#REF!&lt;March!$A$12,'Start Data'!#REF!&lt;March!$A$12),"",IF(AND('Start Data'!#REF!&gt;March!$B$12,'Start Data'!#REF!&gt;March!$B$12),"",$A$12))))</f>
        <v>#REF!</v>
      </c>
      <c r="B73" s="67" t="e">
        <f>IF(ISBLANK('Start Data'!#REF!),"",IF(AND('Start Data'!#REF!&gt;$A$12,'Start Data'!#REF!&lt;$B$12),'Start Data'!#REF!,IF(AND('Start Data'!#REF!&lt;March!$A$12,'Start Data'!#REF!&lt;March!$A$12),"",IF(AND('Start Data'!#REF!&gt;March!$B$12,'Start Data'!#REF!&gt;March!$B$12),"",$B$12))))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Data'!#REF!&lt;March!$A$12,'Start Data'!#REF!&lt;March!$A$12),"",IF(AND('Start Data'!#REF!&gt;March!$B$12,'Start Data'!#REF!&gt;March!$B$12),"",$A$12))))</f>
        <v>#REF!</v>
      </c>
      <c r="B74" s="67" t="e">
        <f>IF(ISBLANK('Start Data'!#REF!),"",IF(AND('Start Data'!#REF!&gt;$A$12,'Start Data'!#REF!&lt;$B$12),'Start Data'!#REF!,IF(AND('Start Data'!#REF!&lt;March!$A$12,'Start Data'!#REF!&lt;March!$A$12),"",IF(AND('Start Data'!#REF!&gt;March!$B$12,'Start Data'!#REF!&gt;March!$B$12),"",$B$12))))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Data'!#REF!&lt;March!$A$12,'Start Data'!#REF!&lt;March!$A$12),"",IF(AND('Start Data'!#REF!&gt;March!$B$12,'Start Data'!#REF!&gt;March!$B$12),"",$A$12))))</f>
        <v>#REF!</v>
      </c>
      <c r="B75" s="67" t="e">
        <f>IF(ISBLANK('Start Data'!#REF!),"",IF(AND('Start Data'!#REF!&gt;$A$12,'Start Data'!#REF!&lt;$B$12),'Start Data'!#REF!,IF(AND('Start Data'!#REF!&lt;March!$A$12,'Start Data'!#REF!&lt;March!$A$12),"",IF(AND('Start Data'!#REF!&gt;March!$B$12,'Start Data'!#REF!&gt;March!$B$12),"",$B$12))))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Data'!#REF!&lt;March!$A$12,'Start Data'!#REF!&lt;March!$A$12),"",IF(AND('Start Data'!#REF!&gt;March!$B$12,'Start Data'!#REF!&gt;March!$B$12),"",$A$12))))</f>
        <v>#REF!</v>
      </c>
      <c r="B76" s="67" t="e">
        <f>IF(ISBLANK('Start Data'!#REF!),"",IF(AND('Start Data'!#REF!&gt;$A$12,'Start Data'!#REF!&lt;$B$12),'Start Data'!#REF!,IF(AND('Start Data'!#REF!&lt;March!$A$12,'Start Data'!#REF!&lt;March!$A$12),"",IF(AND('Start Data'!#REF!&gt;March!$B$12,'Start Data'!#REF!&gt;March!$B$12),"",$B$12))))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Data'!#REF!&lt;March!$A$12,'Start Data'!#REF!&lt;March!$A$12),"",IF(AND('Start Data'!#REF!&gt;March!$B$12,'Start Data'!#REF!&gt;March!$B$12),"",$A$12))))</f>
        <v>#REF!</v>
      </c>
      <c r="B77" s="67" t="e">
        <f>IF(ISBLANK('Start Data'!#REF!),"",IF(AND('Start Data'!#REF!&gt;$A$12,'Start Data'!#REF!&lt;$B$12),'Start Data'!#REF!,IF(AND('Start Data'!#REF!&lt;March!$A$12,'Start Data'!#REF!&lt;March!$A$12),"",IF(AND('Start Data'!#REF!&gt;March!$B$12,'Start Data'!#REF!&gt;March!$B$12),"",$B$12))))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Data'!#REF!&lt;March!$A$12,'Start Data'!#REF!&lt;March!$A$12),"",IF(AND('Start Data'!#REF!&gt;March!$B$12,'Start Data'!#REF!&gt;March!$B$12),"",$A$12))))</f>
        <v>#REF!</v>
      </c>
      <c r="B78" s="67" t="e">
        <f>IF(ISBLANK('Start Data'!#REF!),"",IF(AND('Start Data'!#REF!&gt;$A$12,'Start Data'!#REF!&lt;$B$12),'Start Data'!#REF!,IF(AND('Start Data'!#REF!&lt;March!$A$12,'Start Data'!#REF!&lt;March!$A$12),"",IF(AND('Start Data'!#REF!&gt;March!$B$12,'Start Data'!#REF!&gt;March!$B$12),"",$B$12))))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Data'!#REF!&lt;March!$A$12,'Start Data'!#REF!&lt;March!$A$12),"",IF(AND('Start Data'!#REF!&gt;March!$B$12,'Start Data'!#REF!&gt;March!$B$12),"",$A$12))))</f>
        <v>#REF!</v>
      </c>
      <c r="B79" s="67" t="e">
        <f>IF(ISBLANK('Start Data'!#REF!),"",IF(AND('Start Data'!#REF!&gt;$A$12,'Start Data'!#REF!&lt;$B$12),'Start Data'!#REF!,IF(AND('Start Data'!#REF!&lt;March!$A$12,'Start Data'!#REF!&lt;March!$A$12),"",IF(AND('Start Data'!#REF!&gt;March!$B$12,'Start Data'!#REF!&gt;March!$B$12),"",$B$12))))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DCB9A3B0-928F-4BD4-8CED-F0AAC333B42C}">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39115-CBDE-4B9C-A7C4-DA874FF14059}">
  <sheetPr>
    <tabColor indexed="26"/>
    <outlinePr summaryBelow="0"/>
    <pageSetUpPr fitToPage="1"/>
  </sheetPr>
  <dimension ref="A1:AQ87"/>
  <sheetViews>
    <sheetView showGridLines="0" topLeftCell="A7"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150</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April</v>
      </c>
    </row>
    <row r="12" spans="1:43" x14ac:dyDescent="0.75">
      <c r="A12" s="100">
        <f>Calendar!B12</f>
        <v>45383</v>
      </c>
      <c r="B12" s="100">
        <f>Calendar!AE12</f>
        <v>45412</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Data'!B20&lt;April!$A$12,'Start Data'!C20&lt;April!$A$12),"",IF(AND('Start Data'!B20&gt;April!$B$12,'Start Data'!C20&gt;April!$B$12),"",$A$12))))</f>
        <v/>
      </c>
      <c r="B68" s="67" t="str">
        <f>IF(ISBLANK('Start Data'!C20),"",IF(AND('Start Data'!C20&gt;$A$12,'Start Data'!C20&lt;$B$12),'Start Data'!C20,IF(AND('Start Data'!B20&lt;April!$A$12,'Start Data'!C20&lt;April!$A$12),"",IF(AND('Start Data'!B20&gt;April!$B$12,'Start Data'!C20&gt;April!$B$12),"",$B$12))))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Data'!B21&lt;April!$A$12,'Start Data'!C21&lt;April!$A$12),"",IF(AND('Start Data'!B21&gt;April!$B$12,'Start Data'!C21&gt;April!$B$12),"",$A$12))))</f>
        <v/>
      </c>
      <c r="B69" s="67" t="str">
        <f>IF(ISBLANK('Start Data'!C21),"",IF(AND('Start Data'!C21&gt;$A$12,'Start Data'!C21&lt;$B$12),'Start Data'!C21,IF(AND('Start Data'!B21&lt;April!$A$12,'Start Data'!C21&lt;April!$A$12),"",IF(AND('Start Data'!B21&gt;April!$B$12,'Start Data'!C21&gt;April!$B$12),"",$B$12))))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Data'!B22&lt;April!$A$12,'Start Data'!C22&lt;April!$A$12),"",IF(AND('Start Data'!B22&gt;April!$B$12,'Start Data'!C22&gt;April!$B$12),"",$A$12))))</f>
        <v/>
      </c>
      <c r="B70" s="67" t="str">
        <f>IF(ISBLANK('Start Data'!C22),"",IF(AND('Start Data'!C22&gt;$A$12,'Start Data'!C22&lt;$B$12),'Start Data'!C22,IF(AND('Start Data'!B22&lt;April!$A$12,'Start Data'!C22&lt;April!$A$12),"",IF(AND('Start Data'!B22&gt;April!$B$12,'Start Data'!C22&gt;April!$B$12),"",$B$12))))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Data'!B23&lt;April!$A$12,'Start Data'!C23&lt;April!$A$12),"",IF(AND('Start Data'!B23&gt;April!$B$12,'Start Data'!C23&gt;April!$B$12),"",$A$12))))</f>
        <v/>
      </c>
      <c r="B71" s="67" t="str">
        <f>IF(ISBLANK('Start Data'!C23),"",IF(AND('Start Data'!C23&gt;$A$12,'Start Data'!C23&lt;$B$12),'Start Data'!C23,IF(AND('Start Data'!B23&lt;April!$A$12,'Start Data'!C23&lt;April!$A$12),"",IF(AND('Start Data'!B23&gt;April!$B$12,'Start Data'!C23&gt;April!$B$12),"",$B$12))))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Data'!B24&lt;April!$A$12,'Start Data'!C24&lt;April!$A$12),"",IF(AND('Start Data'!B24&gt;April!$B$12,'Start Data'!C24&gt;April!$B$12),"",$A$12))))</f>
        <v/>
      </c>
      <c r="B72" s="67" t="str">
        <f>IF(ISBLANK('Start Data'!C24),"",IF(AND('Start Data'!C24&gt;$A$12,'Start Data'!C24&lt;$B$12),'Start Data'!C24,IF(AND('Start Data'!B24&lt;April!$A$12,'Start Data'!C24&lt;April!$A$12),"",IF(AND('Start Data'!B24&gt;April!$B$12,'Start Data'!C24&gt;April!$B$12),"",$B$12))))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Data'!#REF!&lt;April!$A$12,'Start Data'!#REF!&lt;April!$A$12),"",IF(AND('Start Data'!#REF!&gt;April!$B$12,'Start Data'!#REF!&gt;April!$B$12),"",$A$12))))</f>
        <v>#REF!</v>
      </c>
      <c r="B73" s="67" t="e">
        <f>IF(ISBLANK('Start Data'!#REF!),"",IF(AND('Start Data'!#REF!&gt;$A$12,'Start Data'!#REF!&lt;$B$12),'Start Data'!#REF!,IF(AND('Start Data'!#REF!&lt;April!$A$12,'Start Data'!#REF!&lt;April!$A$12),"",IF(AND('Start Data'!#REF!&gt;April!$B$12,'Start Data'!#REF!&gt;April!$B$12),"",$B$12))))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Data'!#REF!&lt;April!$A$12,'Start Data'!#REF!&lt;April!$A$12),"",IF(AND('Start Data'!#REF!&gt;April!$B$12,'Start Data'!#REF!&gt;April!$B$12),"",$A$12))))</f>
        <v>#REF!</v>
      </c>
      <c r="B74" s="67" t="e">
        <f>IF(ISBLANK('Start Data'!#REF!),"",IF(AND('Start Data'!#REF!&gt;$A$12,'Start Data'!#REF!&lt;$B$12),'Start Data'!#REF!,IF(AND('Start Data'!#REF!&lt;April!$A$12,'Start Data'!#REF!&lt;April!$A$12),"",IF(AND('Start Data'!#REF!&gt;April!$B$12,'Start Data'!#REF!&gt;April!$B$12),"",$B$12))))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Data'!#REF!&lt;April!$A$12,'Start Data'!#REF!&lt;April!$A$12),"",IF(AND('Start Data'!#REF!&gt;April!$B$12,'Start Data'!#REF!&gt;April!$B$12),"",$A$12))))</f>
        <v>#REF!</v>
      </c>
      <c r="B75" s="67" t="e">
        <f>IF(ISBLANK('Start Data'!#REF!),"",IF(AND('Start Data'!#REF!&gt;$A$12,'Start Data'!#REF!&lt;$B$12),'Start Data'!#REF!,IF(AND('Start Data'!#REF!&lt;April!$A$12,'Start Data'!#REF!&lt;April!$A$12),"",IF(AND('Start Data'!#REF!&gt;April!$B$12,'Start Data'!#REF!&gt;April!$B$12),"",$B$12))))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Data'!#REF!&lt;April!$A$12,'Start Data'!#REF!&lt;April!$A$12),"",IF(AND('Start Data'!#REF!&gt;April!$B$12,'Start Data'!#REF!&gt;April!$B$12),"",$A$12))))</f>
        <v>#REF!</v>
      </c>
      <c r="B76" s="67" t="e">
        <f>IF(ISBLANK('Start Data'!#REF!),"",IF(AND('Start Data'!#REF!&gt;$A$12,'Start Data'!#REF!&lt;$B$12),'Start Data'!#REF!,IF(AND('Start Data'!#REF!&lt;April!$A$12,'Start Data'!#REF!&lt;April!$A$12),"",IF(AND('Start Data'!#REF!&gt;April!$B$12,'Start Data'!#REF!&gt;April!$B$12),"",$B$12))))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Data'!#REF!&lt;April!$A$12,'Start Data'!#REF!&lt;April!$A$12),"",IF(AND('Start Data'!#REF!&gt;April!$B$12,'Start Data'!#REF!&gt;April!$B$12),"",$A$12))))</f>
        <v>#REF!</v>
      </c>
      <c r="B77" s="67" t="e">
        <f>IF(ISBLANK('Start Data'!#REF!),"",IF(AND('Start Data'!#REF!&gt;$A$12,'Start Data'!#REF!&lt;$B$12),'Start Data'!#REF!,IF(AND('Start Data'!#REF!&lt;April!$A$12,'Start Data'!#REF!&lt;April!$A$12),"",IF(AND('Start Data'!#REF!&gt;April!$B$12,'Start Data'!#REF!&gt;April!$B$12),"",$B$12))))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Data'!#REF!&lt;April!$A$12,'Start Data'!#REF!&lt;April!$A$12),"",IF(AND('Start Data'!#REF!&gt;April!$B$12,'Start Data'!#REF!&gt;April!$B$12),"",$A$12))))</f>
        <v>#REF!</v>
      </c>
      <c r="B78" s="67" t="e">
        <f>IF(ISBLANK('Start Data'!#REF!),"",IF(AND('Start Data'!#REF!&gt;$A$12,'Start Data'!#REF!&lt;$B$12),'Start Data'!#REF!,IF(AND('Start Data'!#REF!&lt;April!$A$12,'Start Data'!#REF!&lt;April!$A$12),"",IF(AND('Start Data'!#REF!&gt;April!$B$12,'Start Data'!#REF!&gt;April!$B$12),"",$B$12))))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Data'!#REF!&lt;April!$A$12,'Start Data'!#REF!&lt;April!$A$12),"",IF(AND('Start Data'!#REF!&gt;April!$B$12,'Start Data'!#REF!&gt;April!$B$12),"",$A$12))))</f>
        <v>#REF!</v>
      </c>
      <c r="B79" s="67" t="e">
        <f>IF(ISBLANK('Start Data'!#REF!),"",IF(AND('Start Data'!#REF!&gt;$A$12,'Start Data'!#REF!&lt;$B$12),'Start Data'!#REF!,IF(AND('Start Data'!#REF!&lt;April!$A$12,'Start Data'!#REF!&lt;April!$A$12),"",IF(AND('Start Data'!#REF!&gt;April!$B$12,'Start Data'!#REF!&gt;April!$B$12),"",$B$12))))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F49EF925-BF31-4B43-929C-A79F798636CE}">
            <xm:f>AND($B$12&gt;='Start Data'!$E28,$B$12&lt;='Start Data'!$F28,'Start Data'!$G28="x")</xm:f>
            <x14:dxf>
              <fill>
                <patternFill patternType="solid">
                  <fgColor indexed="26"/>
                  <bgColor indexed="26"/>
                </patternFill>
              </fill>
            </x14:dxf>
          </x14:cfRule>
          <xm:sqref>B15:B29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8F696-D368-473C-B752-10817A89ADAC}">
  <sheetPr>
    <tabColor indexed="26"/>
    <outlinePr summaryBelow="0"/>
    <pageSetUpPr fitToPage="1"/>
  </sheetPr>
  <dimension ref="A1:AQ87"/>
  <sheetViews>
    <sheetView showGridLines="0" topLeftCell="A7" workbookViewId="0">
      <selection activeCell="B14" sqref="B14"/>
    </sheetView>
  </sheetViews>
  <sheetFormatPr baseColWidth="10" defaultColWidth="11.40625" defaultRowHeight="14.75" outlineLevelRow="1" x14ac:dyDescent="0.75"/>
  <cols>
    <col min="1" max="1" width="43.26953125" style="1" customWidth="1"/>
    <col min="2" max="2" width="42" style="1" customWidth="1"/>
    <col min="3" max="3" width="10.1328125" style="1" bestFit="1" customWidth="1"/>
    <col min="4" max="30" width="6.26953125" style="1" customWidth="1"/>
    <col min="31" max="39" width="11.40625" style="1"/>
    <col min="40" max="40" width="52" style="1" customWidth="1"/>
    <col min="41" max="16384" width="11.40625" style="1"/>
  </cols>
  <sheetData>
    <row r="1" spans="1:43" x14ac:dyDescent="0.75">
      <c r="A1" s="193" t="s">
        <v>41</v>
      </c>
      <c r="B1" s="193"/>
    </row>
    <row r="2" spans="1:43" x14ac:dyDescent="0.75">
      <c r="A2" s="97" t="s">
        <v>44</v>
      </c>
      <c r="B2" s="119">
        <f>'Start Data'!B4</f>
        <v>2024</v>
      </c>
    </row>
    <row r="3" spans="1:43" x14ac:dyDescent="0.75">
      <c r="A3" s="97" t="s">
        <v>85</v>
      </c>
      <c r="B3" s="98" t="s">
        <v>151</v>
      </c>
    </row>
    <row r="4" spans="1:43" ht="14.45" customHeight="1" x14ac:dyDescent="0.75">
      <c r="A4" s="24" t="str">
        <f>'Start Data'!A7</f>
        <v>Beneficiary´s / third party's name</v>
      </c>
      <c r="B4" s="93">
        <f>'Start Data'!B7</f>
        <v>0</v>
      </c>
    </row>
    <row r="5" spans="1:43" ht="14.45" customHeight="1" x14ac:dyDescent="0.75">
      <c r="A5" s="24" t="str">
        <f>'Start Data'!A8</f>
        <v>Title of the action (Acronym)</v>
      </c>
      <c r="B5" s="93">
        <f>'Start Data'!B8</f>
        <v>0</v>
      </c>
    </row>
    <row r="6" spans="1:43" x14ac:dyDescent="0.75">
      <c r="A6" s="24" t="str">
        <f>'Start Data'!A9</f>
        <v>Grant Agreement No</v>
      </c>
      <c r="B6" s="129">
        <f>'Start Data'!B9</f>
        <v>0</v>
      </c>
    </row>
    <row r="7" spans="1:43" ht="14.45" customHeight="1" x14ac:dyDescent="0.75">
      <c r="A7" s="24" t="str">
        <f>'Start Data'!A10</f>
        <v>Person carrying out the work</v>
      </c>
      <c r="B7" s="93">
        <f>'Start Data'!B10</f>
        <v>0</v>
      </c>
    </row>
    <row r="8" spans="1:43" ht="14.45" customHeight="1" x14ac:dyDescent="0.75">
      <c r="A8" s="24" t="str">
        <f>'Start Data'!A11</f>
        <v>Type of personnel</v>
      </c>
      <c r="B8" s="93">
        <f>'Start Data'!B11</f>
        <v>0</v>
      </c>
      <c r="F8" s="194"/>
      <c r="G8" s="194"/>
      <c r="H8" s="128"/>
      <c r="I8" s="128"/>
      <c r="J8" s="128"/>
      <c r="K8" s="128"/>
      <c r="L8" s="128"/>
      <c r="M8" s="128"/>
      <c r="N8" s="128"/>
      <c r="O8" s="128"/>
      <c r="P8" s="128"/>
      <c r="Q8" s="128"/>
      <c r="R8" s="128"/>
      <c r="S8" s="128"/>
      <c r="T8" s="128"/>
      <c r="U8" s="128"/>
      <c r="V8" s="128"/>
      <c r="W8" s="128"/>
      <c r="X8" s="128"/>
      <c r="Y8" s="128"/>
      <c r="Z8" s="128"/>
      <c r="AA8" s="128"/>
      <c r="AB8" s="128"/>
      <c r="AC8" s="128"/>
      <c r="AD8" s="36"/>
      <c r="AE8" s="128"/>
      <c r="AF8" s="128"/>
      <c r="AG8" s="128"/>
      <c r="AH8" s="128"/>
      <c r="AI8" s="128"/>
      <c r="AJ8" s="128"/>
      <c r="AK8" s="128"/>
      <c r="AL8" s="128"/>
      <c r="AM8" s="128"/>
      <c r="AN8" s="128"/>
      <c r="AO8" s="53"/>
      <c r="AP8" s="53"/>
      <c r="AQ8" s="53"/>
    </row>
    <row r="9" spans="1:43" ht="14.45" customHeight="1" x14ac:dyDescent="0.75">
      <c r="A9" s="24" t="str">
        <f>'Start Data'!A12</f>
        <v>Name of the PI/ Superior</v>
      </c>
      <c r="B9" s="93">
        <f>'Start Data'!B12</f>
        <v>0</v>
      </c>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53"/>
      <c r="AP9" s="53"/>
      <c r="AQ9" s="53"/>
    </row>
    <row r="10" spans="1:43" x14ac:dyDescent="0.75">
      <c r="A10" s="37" t="str">
        <f>IF('Start Data'!D6="Yes","","Before starting completing the hours, please confirm that you have read the instructions in the sheet Start Data.")</f>
        <v>Before starting completing the hours, please confirm that you have read the instructions in the sheet Start Data.</v>
      </c>
    </row>
    <row r="11" spans="1:43" x14ac:dyDescent="0.75">
      <c r="A11" s="130" t="s">
        <v>85</v>
      </c>
      <c r="B11" s="94" t="str">
        <f>B3</f>
        <v>May</v>
      </c>
    </row>
    <row r="12" spans="1:43" x14ac:dyDescent="0.75">
      <c r="A12" s="100">
        <f>Calendar!B14</f>
        <v>45413</v>
      </c>
      <c r="B12" s="100">
        <f>Calendar!AF14</f>
        <v>45443</v>
      </c>
    </row>
    <row r="13" spans="1:43" x14ac:dyDescent="0.75">
      <c r="A13" s="24" t="s">
        <v>146</v>
      </c>
      <c r="B13" s="101" t="str">
        <f>IFERROR(NETWORKDAYS(A12,B12,'Public Holidays'!B36:B61),"")</f>
        <v/>
      </c>
    </row>
    <row r="14" spans="1:43" x14ac:dyDescent="0.75">
      <c r="A14" s="40" t="s">
        <v>88</v>
      </c>
      <c r="B14" s="102"/>
    </row>
    <row r="15" spans="1:43" x14ac:dyDescent="0.75">
      <c r="A15" s="54" t="str">
        <f>'Start Data'!A28</f>
        <v>WP 1</v>
      </c>
      <c r="B15" s="41"/>
    </row>
    <row r="16" spans="1:43" x14ac:dyDescent="0.75">
      <c r="A16" s="54" t="str">
        <f>'Start Data'!A29</f>
        <v>WP 2</v>
      </c>
      <c r="B16" s="41"/>
    </row>
    <row r="17" spans="1:2" x14ac:dyDescent="0.75">
      <c r="A17" s="54" t="str">
        <f>'Start Data'!A30</f>
        <v>WP 3</v>
      </c>
      <c r="B17" s="41"/>
    </row>
    <row r="18" spans="1:2" x14ac:dyDescent="0.75">
      <c r="A18" s="54" t="str">
        <f>'Start Data'!A31</f>
        <v>WP 4</v>
      </c>
      <c r="B18" s="41"/>
    </row>
    <row r="19" spans="1:2" x14ac:dyDescent="0.75">
      <c r="A19" s="54" t="str">
        <f>'Start Data'!A32</f>
        <v>WP 5</v>
      </c>
      <c r="B19" s="41"/>
    </row>
    <row r="20" spans="1:2" x14ac:dyDescent="0.75">
      <c r="A20" s="54" t="str">
        <f>'Start Data'!A33</f>
        <v>WP 6</v>
      </c>
      <c r="B20" s="41"/>
    </row>
    <row r="21" spans="1:2" x14ac:dyDescent="0.75">
      <c r="A21" s="54" t="str">
        <f>'Start Data'!A34</f>
        <v>WP 7</v>
      </c>
      <c r="B21" s="41"/>
    </row>
    <row r="22" spans="1:2" collapsed="1" x14ac:dyDescent="0.75">
      <c r="A22" s="54" t="str">
        <f>'Start Data'!A35</f>
        <v>WP 8</v>
      </c>
      <c r="B22" s="41"/>
    </row>
    <row r="23" spans="1:2" hidden="1" outlineLevel="1" x14ac:dyDescent="0.75">
      <c r="A23" s="54" t="str">
        <f>'Start Data'!A36</f>
        <v>WP 9</v>
      </c>
      <c r="B23" s="41"/>
    </row>
    <row r="24" spans="1:2" hidden="1" outlineLevel="1" x14ac:dyDescent="0.75">
      <c r="A24" s="54" t="str">
        <f>'Start Data'!A37</f>
        <v>WP 10</v>
      </c>
      <c r="B24" s="41"/>
    </row>
    <row r="25" spans="1:2" hidden="1" outlineLevel="1" x14ac:dyDescent="0.75">
      <c r="A25" s="54" t="str">
        <f>'Start Data'!A38</f>
        <v>WP 11</v>
      </c>
      <c r="B25" s="41"/>
    </row>
    <row r="26" spans="1:2" hidden="1" outlineLevel="1" x14ac:dyDescent="0.75">
      <c r="A26" s="54" t="str">
        <f>'Start Data'!A39</f>
        <v>WP 12</v>
      </c>
      <c r="B26" s="41"/>
    </row>
    <row r="27" spans="1:2" hidden="1" outlineLevel="1" x14ac:dyDescent="0.75">
      <c r="A27" s="54" t="str">
        <f>'Start Data'!A40</f>
        <v>WP 13</v>
      </c>
      <c r="B27" s="41"/>
    </row>
    <row r="28" spans="1:2" hidden="1" outlineLevel="1" x14ac:dyDescent="0.75">
      <c r="A28" s="54" t="str">
        <f>'Start Data'!A41</f>
        <v>WP 14</v>
      </c>
      <c r="B28" s="41"/>
    </row>
    <row r="29" spans="1:2" hidden="1" outlineLevel="1" x14ac:dyDescent="0.75">
      <c r="A29" s="54" t="str">
        <f>'Start Data'!A42</f>
        <v>WP 15</v>
      </c>
      <c r="B29" s="41"/>
    </row>
    <row r="30" spans="1:2" x14ac:dyDescent="0.75">
      <c r="A30" s="43" t="s">
        <v>89</v>
      </c>
      <c r="B30" s="44">
        <f>SUM(B15:B29)</f>
        <v>0</v>
      </c>
    </row>
    <row r="31" spans="1:2" x14ac:dyDescent="0.75">
      <c r="A31" s="45" t="s">
        <v>90</v>
      </c>
      <c r="B31" s="45"/>
    </row>
    <row r="32" spans="1:2" x14ac:dyDescent="0.75">
      <c r="A32" s="46"/>
      <c r="B32" s="46"/>
    </row>
    <row r="33" spans="1:32" x14ac:dyDescent="0.75">
      <c r="A33" s="46"/>
      <c r="B33" s="46"/>
    </row>
    <row r="34" spans="1:32" x14ac:dyDescent="0.75">
      <c r="A34" s="46"/>
      <c r="B34" s="46"/>
    </row>
    <row r="35" spans="1:32" x14ac:dyDescent="0.75">
      <c r="A35" s="43" t="s">
        <v>91</v>
      </c>
      <c r="B35" s="44">
        <f>SUM(B32:B34)</f>
        <v>0</v>
      </c>
    </row>
    <row r="36" spans="1:32" x14ac:dyDescent="0.75">
      <c r="A36" s="43" t="s">
        <v>159</v>
      </c>
      <c r="B36" s="47"/>
    </row>
    <row r="37" spans="1:32" x14ac:dyDescent="0.75">
      <c r="A37" s="41"/>
      <c r="B37" s="48"/>
    </row>
    <row r="38" spans="1:32" x14ac:dyDescent="0.75">
      <c r="A38" s="43" t="s">
        <v>92</v>
      </c>
      <c r="B38" s="44">
        <f>B30+B35</f>
        <v>0</v>
      </c>
    </row>
    <row r="39" spans="1:32" x14ac:dyDescent="0.75">
      <c r="A39" s="49"/>
      <c r="B39" s="49"/>
      <c r="C39" s="49"/>
      <c r="D39" s="49"/>
      <c r="E39" s="49"/>
      <c r="F39" s="49"/>
      <c r="G39" s="49"/>
      <c r="H39" s="49"/>
      <c r="I39" s="49"/>
      <c r="J39" s="49"/>
      <c r="K39" s="49"/>
      <c r="L39" s="49"/>
      <c r="M39" s="49"/>
      <c r="N39" s="49"/>
      <c r="O39" s="49"/>
      <c r="P39" s="49"/>
      <c r="Q39" s="49"/>
      <c r="R39" s="49"/>
      <c r="S39" s="49"/>
      <c r="T39" s="49"/>
      <c r="U39" s="49"/>
      <c r="V39" s="49"/>
      <c r="W39" s="49"/>
      <c r="X39" s="49"/>
      <c r="AF39" s="49"/>
    </row>
    <row r="40" spans="1:32" x14ac:dyDescent="0.75">
      <c r="A40" s="118" t="s">
        <v>93</v>
      </c>
      <c r="F40" s="49"/>
      <c r="G40" s="49"/>
      <c r="H40" s="49"/>
      <c r="I40" s="49"/>
      <c r="J40" s="49"/>
      <c r="K40" s="49"/>
      <c r="L40" s="49"/>
      <c r="M40" s="49"/>
      <c r="N40" s="49"/>
      <c r="O40" s="49"/>
      <c r="P40" s="49"/>
      <c r="Q40" s="49"/>
      <c r="R40" s="49"/>
      <c r="S40" s="49"/>
      <c r="T40" s="49"/>
      <c r="U40" s="49"/>
      <c r="V40" s="49"/>
      <c r="W40" s="49"/>
      <c r="X40" s="49"/>
      <c r="AF40" s="49"/>
    </row>
    <row r="41" spans="1:32" ht="14.45" customHeight="1" x14ac:dyDescent="0.75">
      <c r="A41" s="99" t="s">
        <v>94</v>
      </c>
      <c r="B41" s="44">
        <f>B30</f>
        <v>0</v>
      </c>
      <c r="C41" s="120" t="str">
        <f>IF(B41&gt;D80,"The maximum number of hours of all contracts has been exceeded",IF(B41&lt;F80,"not enough hours",IF(F80&lt;B41&gt;D80,"")))</f>
        <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row>
    <row r="42" spans="1:32" x14ac:dyDescent="0.75">
      <c r="A42" s="99" t="s">
        <v>95</v>
      </c>
      <c r="B42" s="105">
        <f>IFERROR(B41/'Start Data'!B17,)</f>
        <v>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row>
    <row r="43" spans="1:32" x14ac:dyDescent="0.7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row>
    <row r="44" spans="1:32" ht="14.45" customHeight="1" x14ac:dyDescent="0.75">
      <c r="A44" s="195" t="s">
        <v>96</v>
      </c>
      <c r="B44" s="19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1:32" ht="47.45" customHeight="1" x14ac:dyDescent="0.75">
      <c r="A45" s="196"/>
      <c r="B45" s="197"/>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row>
    <row r="46" spans="1:32" x14ac:dyDescent="0.75">
      <c r="A46" s="92"/>
      <c r="B46" s="92"/>
    </row>
    <row r="47" spans="1:32" ht="68.45" customHeight="1" x14ac:dyDescent="0.75">
      <c r="A47" s="198" t="s">
        <v>98</v>
      </c>
      <c r="B47" s="199"/>
    </row>
    <row r="48" spans="1:32" ht="18.649999999999999" customHeight="1" x14ac:dyDescent="0.75">
      <c r="A48" s="96"/>
      <c r="B48" s="95"/>
    </row>
    <row r="49" spans="1:15" ht="14.45" customHeight="1" x14ac:dyDescent="0.75">
      <c r="A49" s="148" t="s">
        <v>173</v>
      </c>
      <c r="B49" s="149">
        <f>'Start Data'!B10</f>
        <v>0</v>
      </c>
      <c r="O49" s="51"/>
    </row>
    <row r="50" spans="1:15" x14ac:dyDescent="0.75">
      <c r="A50" s="150"/>
      <c r="B50" s="151"/>
      <c r="O50" s="51"/>
    </row>
    <row r="51" spans="1:15" x14ac:dyDescent="0.75">
      <c r="A51" s="150" t="s">
        <v>174</v>
      </c>
      <c r="B51" s="151"/>
      <c r="O51" s="52"/>
    </row>
    <row r="52" spans="1:15" x14ac:dyDescent="0.75">
      <c r="A52" s="152"/>
      <c r="B52" s="153"/>
    </row>
    <row r="54" spans="1:15" ht="14.45" customHeight="1" x14ac:dyDescent="0.75">
      <c r="A54" s="148" t="s">
        <v>176</v>
      </c>
      <c r="B54" s="149">
        <f>'Start Data'!B12</f>
        <v>0</v>
      </c>
    </row>
    <row r="55" spans="1:15" x14ac:dyDescent="0.75">
      <c r="A55" s="150"/>
      <c r="B55" s="151"/>
    </row>
    <row r="56" spans="1:15" x14ac:dyDescent="0.75">
      <c r="A56" s="150" t="s">
        <v>174</v>
      </c>
      <c r="B56" s="151"/>
    </row>
    <row r="57" spans="1:15" x14ac:dyDescent="0.75">
      <c r="A57" s="152"/>
      <c r="B57" s="153"/>
    </row>
    <row r="61" spans="1:15" x14ac:dyDescent="0.75">
      <c r="A61" s="55"/>
    </row>
    <row r="65" spans="1:6" collapsed="1" x14ac:dyDescent="0.75"/>
    <row r="66" spans="1:6" hidden="1" outlineLevel="1" x14ac:dyDescent="0.75">
      <c r="A66" s="122" t="s">
        <v>161</v>
      </c>
    </row>
    <row r="67" spans="1:6" ht="29.9" hidden="1" customHeight="1" outlineLevel="1" x14ac:dyDescent="0.75">
      <c r="B67" s="106"/>
      <c r="C67" s="200" t="s">
        <v>164</v>
      </c>
      <c r="D67" s="200"/>
      <c r="E67" s="201" t="s">
        <v>165</v>
      </c>
      <c r="F67" s="201"/>
    </row>
    <row r="68" spans="1:6" hidden="1" outlineLevel="1" x14ac:dyDescent="0.75">
      <c r="A68" s="67" t="str">
        <f>IF(ISBLANK('Start Data'!B20),"",IF(AND('Start Data'!B20&gt;$A$12,'Start Data'!B20&lt;$B$12),'Start Data'!B20,IF(AND('Start Data'!B20&lt;May!$A$12,'Start Data'!C20&lt;May!$A$12),"",IF(AND('Start Data'!B20&gt;May!$B$12,'Start Data'!C20&gt;May!$B$12),"",$A$12))))</f>
        <v/>
      </c>
      <c r="B68" s="67" t="str">
        <f>IF(ISBLANK('Start Data'!C20),"",IF(AND('Start Data'!C20&gt;$A$12,'Start Data'!C20&lt;$B$12),'Start Data'!C20,IF(AND('Start Data'!B20&lt;May!$A$12,'Start Data'!C20&lt;May!$A$12),"",IF(AND('Start Data'!B20&gt;May!$B$12,'Start Data'!C20&gt;May!$B$12),"",$B$12))))</f>
        <v/>
      </c>
      <c r="C68" s="109" t="str">
        <f>IFERROR((NETWORKDAYS(A68,B68,'Public Holidays'!$B$36:$B$61))-B36,"")</f>
        <v/>
      </c>
      <c r="D68" s="68" t="str">
        <f>IFERROR(C68*'Start Data'!$B$17*'Start Data'!D20,"")</f>
        <v/>
      </c>
      <c r="E68" s="68" t="str">
        <f>IFERROR(IF(DATEDIF(A68,B68,"md")&lt;30,(DATEDIF(A68,B68,"md")/30)+(DATEDIF(A68,B68,"m")),DATEDIF(A68,B68,"m")+1),"")</f>
        <v/>
      </c>
      <c r="F68" s="111" t="str">
        <f>IFERROR((MROUND(((215/12)*E68*'Start Data'!D20),0.5))*'Start Data'!$B$17,"")</f>
        <v/>
      </c>
    </row>
    <row r="69" spans="1:6" hidden="1" outlineLevel="1" x14ac:dyDescent="0.75">
      <c r="A69" s="67" t="str">
        <f>IF(ISBLANK('Start Data'!B21),"",IF(AND('Start Data'!B21&gt;$A$12,'Start Data'!B21&lt;$B$12),'Start Data'!B21,IF(AND('Start Data'!B21&lt;May!$A$12,'Start Data'!C21&lt;May!$A$12),"",IF(AND('Start Data'!B21&gt;May!$B$12,'Start Data'!C21&gt;May!$B$12),"",$A$12))))</f>
        <v/>
      </c>
      <c r="B69" s="67" t="str">
        <f>IF(ISBLANK('Start Data'!C21),"",IF(AND('Start Data'!C21&gt;$A$12,'Start Data'!C21&lt;$B$12),'Start Data'!C21,IF(AND('Start Data'!B21&lt;May!$A$12,'Start Data'!C21&lt;May!$A$12),"",IF(AND('Start Data'!B21&gt;May!$B$12,'Start Data'!C21&gt;May!$B$12),"",$B$12))))</f>
        <v/>
      </c>
      <c r="C69" s="109" t="str">
        <f>IFERROR((NETWORKDAYS(A69,B69,'Public Holidays'!$B$36:$B$61))-B37,"")</f>
        <v/>
      </c>
      <c r="D69" s="68" t="str">
        <f>IFERROR(C69*'Start Data'!$B$17*'Start Data'!D21,"")</f>
        <v/>
      </c>
      <c r="E69" s="68" t="str">
        <f t="shared" ref="E69:E79" si="0">IFERROR(IF(DATEDIF(A69,B69,"md")&lt;30,(DATEDIF(A69,B69,"md")/30)+(DATEDIF(A69,B69,"m")),DATEDIF(A69,B69,"m")+1),"")</f>
        <v/>
      </c>
      <c r="F69" s="111" t="str">
        <f>IFERROR((MROUND(((215/12)*E69*'Start Data'!D21),0.5))*'Start Data'!$B$17,"")</f>
        <v/>
      </c>
    </row>
    <row r="70" spans="1:6" hidden="1" outlineLevel="1" x14ac:dyDescent="0.75">
      <c r="A70" s="67" t="str">
        <f>IF(ISBLANK('Start Data'!B22),"",IF(AND('Start Data'!B22&gt;$A$12,'Start Data'!B22&lt;$B$12),'Start Data'!B22,IF(AND('Start Data'!B22&lt;May!$A$12,'Start Data'!C22&lt;May!$A$12),"",IF(AND('Start Data'!B22&gt;May!$B$12,'Start Data'!C22&gt;May!$B$12),"",$A$12))))</f>
        <v/>
      </c>
      <c r="B70" s="67" t="str">
        <f>IF(ISBLANK('Start Data'!C22),"",IF(AND('Start Data'!C22&gt;$A$12,'Start Data'!C22&lt;$B$12),'Start Data'!C22,IF(AND('Start Data'!B22&lt;May!$A$12,'Start Data'!C22&lt;May!$A$12),"",IF(AND('Start Data'!B22&gt;May!$B$12,'Start Data'!C22&gt;May!$B$12),"",$B$12))))</f>
        <v/>
      </c>
      <c r="C70" s="109" t="str">
        <f>IFERROR((NETWORKDAYS(A70,B70,'Public Holidays'!$B$36:$B$61))-B38,"")</f>
        <v/>
      </c>
      <c r="D70" s="68" t="str">
        <f>IFERROR(C70*'Start Data'!$B$17*'Start Data'!D22,"")</f>
        <v/>
      </c>
      <c r="E70" s="68" t="str">
        <f t="shared" si="0"/>
        <v/>
      </c>
      <c r="F70" s="111" t="str">
        <f>IFERROR((MROUND(((215/12)*E70*'Start Data'!D22),0.5))*'Start Data'!$B$17,"")</f>
        <v/>
      </c>
    </row>
    <row r="71" spans="1:6" hidden="1" outlineLevel="1" x14ac:dyDescent="0.75">
      <c r="A71" s="67" t="str">
        <f>IF(ISBLANK('Start Data'!B23),"",IF(AND('Start Data'!B23&gt;$A$12,'Start Data'!B23&lt;$B$12),'Start Data'!B23,IF(AND('Start Data'!B23&lt;May!$A$12,'Start Data'!C23&lt;May!$A$12),"",IF(AND('Start Data'!B23&gt;May!$B$12,'Start Data'!C23&gt;May!$B$12),"",$A$12))))</f>
        <v/>
      </c>
      <c r="B71" s="67" t="str">
        <f>IF(ISBLANK('Start Data'!C23),"",IF(AND('Start Data'!C23&gt;$A$12,'Start Data'!C23&lt;$B$12),'Start Data'!C23,IF(AND('Start Data'!B23&lt;May!$A$12,'Start Data'!C23&lt;May!$A$12),"",IF(AND('Start Data'!B23&gt;May!$B$12,'Start Data'!C23&gt;May!$B$12),"",$B$12))))</f>
        <v/>
      </c>
      <c r="C71" s="109" t="str">
        <f>IFERROR((NETWORKDAYS(A71,B71,'Public Holidays'!$B$36:$B$61))-B39,"")</f>
        <v/>
      </c>
      <c r="D71" s="68" t="str">
        <f>IFERROR(C71*'Start Data'!$B$17*'Start Data'!D23,"")</f>
        <v/>
      </c>
      <c r="E71" s="68" t="str">
        <f t="shared" si="0"/>
        <v/>
      </c>
      <c r="F71" s="111" t="str">
        <f>IFERROR((MROUND(((215/12)*E71*'Start Data'!D23),0.5))*'Start Data'!$B$17,"")</f>
        <v/>
      </c>
    </row>
    <row r="72" spans="1:6" hidden="1" outlineLevel="1" x14ac:dyDescent="0.75">
      <c r="A72" s="67" t="str">
        <f>IF(ISBLANK('Start Data'!B24),"",IF(AND('Start Data'!B24&gt;$A$12,'Start Data'!B24&lt;$B$12),'Start Data'!B24,IF(AND('Start Data'!B24&lt;May!$A$12,'Start Data'!C24&lt;May!$A$12),"",IF(AND('Start Data'!B24&gt;May!$B$12,'Start Data'!C24&gt;May!$B$12),"",$A$12))))</f>
        <v/>
      </c>
      <c r="B72" s="67" t="str">
        <f>IF(ISBLANK('Start Data'!C24),"",IF(AND('Start Data'!C24&gt;$A$12,'Start Data'!C24&lt;$B$12),'Start Data'!C24,IF(AND('Start Data'!B24&lt;May!$A$12,'Start Data'!C24&lt;May!$A$12),"",IF(AND('Start Data'!B24&gt;May!$B$12,'Start Data'!C24&gt;May!$B$12),"",$B$12))))</f>
        <v/>
      </c>
      <c r="C72" s="109" t="str">
        <f>IFERROR((NETWORKDAYS(A72,B72,'Public Holidays'!$B$36:$B$61))-B40,"")</f>
        <v/>
      </c>
      <c r="D72" s="68" t="str">
        <f>IFERROR(C72*'Start Data'!$B$17*'Start Data'!D24,"")</f>
        <v/>
      </c>
      <c r="E72" s="68" t="str">
        <f t="shared" si="0"/>
        <v/>
      </c>
      <c r="F72" s="111" t="str">
        <f>IFERROR((MROUND(((215/12)*E72*'Start Data'!D24),0.5))*'Start Data'!$B$17,"")</f>
        <v/>
      </c>
    </row>
    <row r="73" spans="1:6" hidden="1" outlineLevel="1" x14ac:dyDescent="0.75">
      <c r="A73" s="67" t="e">
        <f>IF(ISBLANK('Start Data'!#REF!),"",IF(AND('Start Data'!#REF!&gt;$A$12,'Start Data'!#REF!&lt;$B$12),'Start Data'!#REF!,IF(AND('Start Data'!#REF!&lt;May!$A$12,'Start Data'!#REF!&lt;May!$A$12),"",IF(AND('Start Data'!#REF!&gt;May!$B$12,'Start Data'!#REF!&gt;May!$B$12),"",$A$12))))</f>
        <v>#REF!</v>
      </c>
      <c r="B73" s="67" t="e">
        <f>IF(ISBLANK('Start Data'!#REF!),"",IF(AND('Start Data'!#REF!&gt;$A$12,'Start Data'!#REF!&lt;$B$12),'Start Data'!#REF!,IF(AND('Start Data'!#REF!&lt;May!$A$12,'Start Data'!#REF!&lt;May!$A$12),"",IF(AND('Start Data'!#REF!&gt;May!$B$12,'Start Data'!#REF!&gt;May!$B$12),"",$B$12))))</f>
        <v>#REF!</v>
      </c>
      <c r="C73" s="109" t="str">
        <f>IFERROR((NETWORKDAYS(A73,B73,'Public Holidays'!$B$36:$B$61))-B41,"")</f>
        <v/>
      </c>
      <c r="D73" s="68" t="str">
        <f>IFERROR(C73*'Start Data'!$B$17*'Start Data'!#REF!,"")</f>
        <v/>
      </c>
      <c r="E73" s="68" t="str">
        <f t="shared" si="0"/>
        <v/>
      </c>
      <c r="F73" s="111" t="str">
        <f>IFERROR((MROUND(((215/12)*E73*'Start Data'!#REF!),0.5))*'Start Data'!$B$17,"")</f>
        <v/>
      </c>
    </row>
    <row r="74" spans="1:6" hidden="1" outlineLevel="1" x14ac:dyDescent="0.75">
      <c r="A74" s="67" t="e">
        <f>IF(ISBLANK('Start Data'!#REF!),"",IF(AND('Start Data'!#REF!&gt;$A$12,'Start Data'!#REF!&lt;$B$12),'Start Data'!#REF!,IF(AND('Start Data'!#REF!&lt;May!$A$12,'Start Data'!#REF!&lt;May!$A$12),"",IF(AND('Start Data'!#REF!&gt;May!$B$12,'Start Data'!#REF!&gt;May!$B$12),"",$A$12))))</f>
        <v>#REF!</v>
      </c>
      <c r="B74" s="67" t="e">
        <f>IF(ISBLANK('Start Data'!#REF!),"",IF(AND('Start Data'!#REF!&gt;$A$12,'Start Data'!#REF!&lt;$B$12),'Start Data'!#REF!,IF(AND('Start Data'!#REF!&lt;May!$A$12,'Start Data'!#REF!&lt;May!$A$12),"",IF(AND('Start Data'!#REF!&gt;May!$B$12,'Start Data'!#REF!&gt;May!$B$12),"",$B$12))))</f>
        <v>#REF!</v>
      </c>
      <c r="C74" s="109" t="str">
        <f>IFERROR((NETWORKDAYS(A74,B74,'Public Holidays'!$B$36:$B$61))-B42,"")</f>
        <v/>
      </c>
      <c r="D74" s="68" t="str">
        <f>IFERROR(C74*'Start Data'!$B$17*'Start Data'!#REF!,"")</f>
        <v/>
      </c>
      <c r="E74" s="68" t="str">
        <f t="shared" si="0"/>
        <v/>
      </c>
      <c r="F74" s="111" t="str">
        <f>IFERROR((MROUND(((215/12)*E74*'Start Data'!#REF!),0.5))*'Start Data'!$B$17,"")</f>
        <v/>
      </c>
    </row>
    <row r="75" spans="1:6" hidden="1" outlineLevel="1" x14ac:dyDescent="0.75">
      <c r="A75" s="67" t="e">
        <f>IF(ISBLANK('Start Data'!#REF!),"",IF(AND('Start Data'!#REF!&gt;$A$12,'Start Data'!#REF!&lt;$B$12),'Start Data'!#REF!,IF(AND('Start Data'!#REF!&lt;May!$A$12,'Start Data'!#REF!&lt;May!$A$12),"",IF(AND('Start Data'!#REF!&gt;May!$B$12,'Start Data'!#REF!&gt;May!$B$12),"",$A$12))))</f>
        <v>#REF!</v>
      </c>
      <c r="B75" s="67" t="e">
        <f>IF(ISBLANK('Start Data'!#REF!),"",IF(AND('Start Data'!#REF!&gt;$A$12,'Start Data'!#REF!&lt;$B$12),'Start Data'!#REF!,IF(AND('Start Data'!#REF!&lt;May!$A$12,'Start Data'!#REF!&lt;May!$A$12),"",IF(AND('Start Data'!#REF!&gt;May!$B$12,'Start Data'!#REF!&gt;May!$B$12),"",$B$12))))</f>
        <v>#REF!</v>
      </c>
      <c r="C75" s="109" t="str">
        <f>IFERROR((NETWORKDAYS(A75,B75,'Public Holidays'!$B$36:$B$61))-B43,"")</f>
        <v/>
      </c>
      <c r="D75" s="68" t="str">
        <f>IFERROR(C75*'Start Data'!$B$17*'Start Data'!#REF!,"")</f>
        <v/>
      </c>
      <c r="E75" s="68" t="str">
        <f t="shared" si="0"/>
        <v/>
      </c>
      <c r="F75" s="111" t="str">
        <f>IFERROR((MROUND(((215/12)*E75*'Start Data'!#REF!),0.5))*'Start Data'!$B$17,"")</f>
        <v/>
      </c>
    </row>
    <row r="76" spans="1:6" hidden="1" outlineLevel="1" x14ac:dyDescent="0.75">
      <c r="A76" s="67" t="e">
        <f>IF(ISBLANK('Start Data'!#REF!),"",IF(AND('Start Data'!#REF!&gt;$A$12,'Start Data'!#REF!&lt;$B$12),'Start Data'!#REF!,IF(AND('Start Data'!#REF!&lt;May!$A$12,'Start Data'!#REF!&lt;May!$A$12),"",IF(AND('Start Data'!#REF!&gt;May!$B$12,'Start Data'!#REF!&gt;May!$B$12),"",$A$12))))</f>
        <v>#REF!</v>
      </c>
      <c r="B76" s="67" t="e">
        <f>IF(ISBLANK('Start Data'!#REF!),"",IF(AND('Start Data'!#REF!&gt;$A$12,'Start Data'!#REF!&lt;$B$12),'Start Data'!#REF!,IF(AND('Start Data'!#REF!&lt;May!$A$12,'Start Data'!#REF!&lt;May!$A$12),"",IF(AND('Start Data'!#REF!&gt;May!$B$12,'Start Data'!#REF!&gt;May!$B$12),"",$B$12))))</f>
        <v>#REF!</v>
      </c>
      <c r="C76" s="109" t="str">
        <f>IFERROR((NETWORKDAYS(A76,B76,'Public Holidays'!$B$36:$B$61))-B44,"")</f>
        <v/>
      </c>
      <c r="D76" s="68" t="str">
        <f>IFERROR(C76*'Start Data'!$B$17*'Start Data'!#REF!,"")</f>
        <v/>
      </c>
      <c r="E76" s="68" t="str">
        <f t="shared" si="0"/>
        <v/>
      </c>
      <c r="F76" s="111" t="str">
        <f>IFERROR((MROUND(((215/12)*E76*'Start Data'!#REF!),0.5))*'Start Data'!$B$17,"")</f>
        <v/>
      </c>
    </row>
    <row r="77" spans="1:6" hidden="1" outlineLevel="1" x14ac:dyDescent="0.75">
      <c r="A77" s="67" t="e">
        <f>IF(ISBLANK('Start Data'!#REF!),"",IF(AND('Start Data'!#REF!&gt;$A$12,'Start Data'!#REF!&lt;$B$12),'Start Data'!#REF!,IF(AND('Start Data'!#REF!&lt;May!$A$12,'Start Data'!#REF!&lt;May!$A$12),"",IF(AND('Start Data'!#REF!&gt;May!$B$12,'Start Data'!#REF!&gt;May!$B$12),"",$A$12))))</f>
        <v>#REF!</v>
      </c>
      <c r="B77" s="67" t="e">
        <f>IF(ISBLANK('Start Data'!#REF!),"",IF(AND('Start Data'!#REF!&gt;$A$12,'Start Data'!#REF!&lt;$B$12),'Start Data'!#REF!,IF(AND('Start Data'!#REF!&lt;May!$A$12,'Start Data'!#REF!&lt;May!$A$12),"",IF(AND('Start Data'!#REF!&gt;May!$B$12,'Start Data'!#REF!&gt;May!$B$12),"",$B$12))))</f>
        <v>#REF!</v>
      </c>
      <c r="C77" s="109" t="str">
        <f>IFERROR((NETWORKDAYS(A77,B77,'Public Holidays'!$B$36:$B$61))-B45,"")</f>
        <v/>
      </c>
      <c r="D77" s="68" t="str">
        <f>IFERROR(C77*'Start Data'!$B$17*'Start Data'!#REF!,"")</f>
        <v/>
      </c>
      <c r="E77" s="68" t="str">
        <f t="shared" si="0"/>
        <v/>
      </c>
      <c r="F77" s="111" t="str">
        <f>IFERROR((MROUND(((215/12)*E77*'Start Data'!#REF!),0.5))*'Start Data'!$B$17,"")</f>
        <v/>
      </c>
    </row>
    <row r="78" spans="1:6" hidden="1" outlineLevel="1" x14ac:dyDescent="0.75">
      <c r="A78" s="67" t="e">
        <f>IF(ISBLANK('Start Data'!#REF!),"",IF(AND('Start Data'!#REF!&gt;$A$12,'Start Data'!#REF!&lt;$B$12),'Start Data'!#REF!,IF(AND('Start Data'!#REF!&lt;May!$A$12,'Start Data'!#REF!&lt;May!$A$12),"",IF(AND('Start Data'!#REF!&gt;May!$B$12,'Start Data'!#REF!&gt;May!$B$12),"",$A$12))))</f>
        <v>#REF!</v>
      </c>
      <c r="B78" s="67" t="e">
        <f>IF(ISBLANK('Start Data'!#REF!),"",IF(AND('Start Data'!#REF!&gt;$A$12,'Start Data'!#REF!&lt;$B$12),'Start Data'!#REF!,IF(AND('Start Data'!#REF!&lt;May!$A$12,'Start Data'!#REF!&lt;May!$A$12),"",IF(AND('Start Data'!#REF!&gt;May!$B$12,'Start Data'!#REF!&gt;May!$B$12),"",$B$12))))</f>
        <v>#REF!</v>
      </c>
      <c r="C78" s="109" t="str">
        <f>IFERROR((NETWORKDAYS(A78,B78,'Public Holidays'!$B$36:$B$61))-B46,"")</f>
        <v/>
      </c>
      <c r="D78" s="68" t="str">
        <f>IFERROR(C78*'Start Data'!$B$17*'Start Data'!#REF!,"")</f>
        <v/>
      </c>
      <c r="E78" s="68" t="str">
        <f t="shared" si="0"/>
        <v/>
      </c>
      <c r="F78" s="111" t="str">
        <f>IFERROR((MROUND(((215/12)*E78*'Start Data'!#REF!),0.5))*'Start Data'!$B$17,"")</f>
        <v/>
      </c>
    </row>
    <row r="79" spans="1:6" hidden="1" outlineLevel="1" x14ac:dyDescent="0.75">
      <c r="A79" s="67" t="e">
        <f>IF(ISBLANK('Start Data'!#REF!),"",IF(AND('Start Data'!#REF!&gt;$A$12,'Start Data'!#REF!&lt;$B$12),'Start Data'!#REF!,IF(AND('Start Data'!#REF!&lt;May!$A$12,'Start Data'!#REF!&lt;May!$A$12),"",IF(AND('Start Data'!#REF!&gt;May!$B$12,'Start Data'!#REF!&gt;May!$B$12),"",$A$12))))</f>
        <v>#REF!</v>
      </c>
      <c r="B79" s="67" t="e">
        <f>IF(ISBLANK('Start Data'!#REF!),"",IF(AND('Start Data'!#REF!&gt;$A$12,'Start Data'!#REF!&lt;$B$12),'Start Data'!#REF!,IF(AND('Start Data'!#REF!&lt;May!$A$12,'Start Data'!#REF!&lt;May!$A$12),"",IF(AND('Start Data'!#REF!&gt;May!$B$12,'Start Data'!#REF!&gt;May!$B$12),"",$B$12))))</f>
        <v>#REF!</v>
      </c>
      <c r="C79" s="109" t="str">
        <f>IFERROR((NETWORKDAYS(A79,B79,'Public Holidays'!$B$36:$B$61))-B47,"")</f>
        <v/>
      </c>
      <c r="D79" s="68" t="str">
        <f>IFERROR(C79*'Start Data'!$B$17*'Start Data'!#REF!,"")</f>
        <v/>
      </c>
      <c r="E79" s="68" t="str">
        <f t="shared" si="0"/>
        <v/>
      </c>
      <c r="F79" s="111" t="str">
        <f>IFERROR((MROUND(((215/12)*E79*'Start Data'!#REF!),0.5))*'Start Data'!$B$17,"")</f>
        <v/>
      </c>
    </row>
    <row r="80" spans="1:6" hidden="1" outlineLevel="1" x14ac:dyDescent="0.75">
      <c r="C80" s="68">
        <f>SUM(C68:C79)</f>
        <v>0</v>
      </c>
      <c r="D80" s="68">
        <f>SUM(D68:D79)</f>
        <v>0</v>
      </c>
      <c r="E80" s="68">
        <f>SUM(E68:E79)</f>
        <v>0</v>
      </c>
      <c r="F80" s="111">
        <f>SUM(F68:F79)</f>
        <v>0</v>
      </c>
    </row>
    <row r="83" spans="1:2" x14ac:dyDescent="0.75">
      <c r="B83" s="132"/>
    </row>
    <row r="84" spans="1:2" x14ac:dyDescent="0.75">
      <c r="A84" s="131"/>
      <c r="B84" s="110"/>
    </row>
    <row r="85" spans="1:2" x14ac:dyDescent="0.75">
      <c r="A85" s="131"/>
      <c r="B85" s="110"/>
    </row>
    <row r="86" spans="1:2" x14ac:dyDescent="0.75">
      <c r="A86" s="131"/>
      <c r="B86" s="110"/>
    </row>
    <row r="87" spans="1:2" x14ac:dyDescent="0.75">
      <c r="A87" s="131"/>
      <c r="B87" s="110"/>
    </row>
  </sheetData>
  <mergeCells count="7">
    <mergeCell ref="C67:D67"/>
    <mergeCell ref="E67:F67"/>
    <mergeCell ref="A1:B1"/>
    <mergeCell ref="F8:G8"/>
    <mergeCell ref="A44:B44"/>
    <mergeCell ref="A45:B45"/>
    <mergeCell ref="A47:B47"/>
  </mergeCells>
  <conditionalFormatting sqref="A10">
    <cfRule type="colorScale" priority="1">
      <colorScale>
        <cfvo type="min"/>
        <cfvo type="percentile" val="50"/>
        <cfvo type="max"/>
        <color rgb="FFF8696B"/>
        <color rgb="FFFFEB84"/>
        <color rgb="FF63BE7B"/>
      </colorScale>
    </cfRule>
  </conditionalFormatting>
  <printOptions horizontalCentered="1"/>
  <pageMargins left="0.70866141732283472" right="0.70866141732283472" top="1.5748031496062993" bottom="0.78740157480314965" header="0.31496062992125984" footer="0.31496062992125984"/>
  <pageSetup paperSize="9" scale="74" orientation="portrait"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 id="{64DBDC42-4B44-4E23-AF2A-AE160B572C1B}">
            <xm:f>AND($B$12&gt;='Start Data'!$E28,$B$12&lt;='Start Data'!$F28,'Start Data'!$G28="x")</xm:f>
            <x14:dxf>
              <fill>
                <patternFill patternType="solid">
                  <fgColor indexed="26"/>
                  <bgColor indexed="26"/>
                </patternFill>
              </fill>
            </x14:dxf>
          </x14:cfRule>
          <xm:sqref>B15:B29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16</vt:i4>
      </vt:variant>
    </vt:vector>
  </HeadingPairs>
  <TitlesOfParts>
    <vt:vector size="36" baseType="lpstr">
      <vt:lpstr>Disclaimer</vt:lpstr>
      <vt:lpstr>Instructions</vt:lpstr>
      <vt:lpstr>Start Data</vt: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lpstr>Total</vt:lpstr>
      <vt:lpstr>Calendar</vt:lpstr>
      <vt:lpstr>Public Holidays</vt:lpstr>
      <vt:lpstr>Type of personnel</vt:lpstr>
      <vt:lpstr>April!Druckbereich</vt:lpstr>
      <vt:lpstr>August!Druckbereich</vt:lpstr>
      <vt:lpstr>December!Druckbereich</vt:lpstr>
      <vt:lpstr>Example!Druckbereich</vt:lpstr>
      <vt:lpstr>February!Druckbereich</vt:lpstr>
      <vt:lpstr>January!Druckbereich</vt:lpstr>
      <vt:lpstr>July!Druckbereich</vt:lpstr>
      <vt:lpstr>June!Druckbereich</vt:lpstr>
      <vt:lpstr>March!Druckbereich</vt:lpstr>
      <vt:lpstr>May!Druckbereich</vt:lpstr>
      <vt:lpstr>November!Druckbereich</vt:lpstr>
      <vt:lpstr>October!Druckbereich</vt:lpstr>
      <vt:lpstr>September!Druckbereich</vt:lpstr>
      <vt:lpstr>'Start Data'!Druckbereich</vt:lpstr>
      <vt:lpstr>Total!Druckbereich</vt:lpstr>
      <vt:lpstr>Schleswig_Holstein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Scharfenberg, Dorothea</dc:creator>
  <cp:lastModifiedBy>Veronika Kauert</cp:lastModifiedBy>
  <cp:revision>20</cp:revision>
  <cp:lastPrinted>2024-01-12T09:50:18Z</cp:lastPrinted>
  <dcterms:created xsi:type="dcterms:W3CDTF">2023-03-21T13:33:44Z</dcterms:created>
  <dcterms:modified xsi:type="dcterms:W3CDTF">2024-09-25T09:50:19Z</dcterms:modified>
</cp:coreProperties>
</file>